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Водоснабжение " sheetId="1" r:id="rId1"/>
    <sheet name="водоотведение" sheetId="2" r:id="rId2"/>
    <sheet name="тех.водоснабжение" sheetId="3" r:id="rId3"/>
    <sheet name="Расходы водоснабжение" sheetId="4" r:id="rId4"/>
    <sheet name="Расходы водоотведение" sheetId="5" r:id="rId5"/>
  </sheets>
  <externalReferences>
    <externalReference r:id="rId8"/>
  </externalReferences>
  <definedNames>
    <definedName name="codeTemplate">'[1]Инструкция'!$J$2</definedName>
    <definedName name="fil">'[1]Титульный'!$G$19</definedName>
    <definedName name="method_of_acquisition">'[1]TEHSHEET'!$AG$2:$AG$3</definedName>
    <definedName name="org">'[1]Титульный'!$G$17</definedName>
  </definedNames>
  <calcPr fullCalcOnLoad="1"/>
</workbook>
</file>

<file path=xl/sharedStrings.xml><?xml version="1.0" encoding="utf-8"?>
<sst xmlns="http://schemas.openxmlformats.org/spreadsheetml/2006/main" count="633" uniqueCount="197">
  <si>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</si>
  <si>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№ п/п</t>
  </si>
  <si>
    <t>Наименование показателя</t>
  </si>
  <si>
    <t>Единица измерения</t>
  </si>
  <si>
    <t>Значение</t>
  </si>
  <si>
    <t>1</t>
  </si>
  <si>
    <t>вид регулируемой деятельности</t>
  </si>
  <si>
    <t>x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</si>
  <si>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</si>
  <si>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</si>
  <si>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</si>
  <si>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</si>
  <si>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</si>
  <si>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Покупная вода, в том числе:</t>
  </si>
  <si>
    <t>3.1.1</t>
  </si>
  <si>
    <t>технического качества</t>
  </si>
  <si>
    <t>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</si>
  <si>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</si>
  <si>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</si>
  <si>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</si>
  <si>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</si>
  <si>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</si>
  <si>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</si>
  <si>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</si>
  <si>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тыс.кВт*ч</t>
  </si>
  <si>
    <t>3.3</t>
  </si>
  <si>
    <t>Расходы на реагенты: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</si>
  <si>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</si>
  <si>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</si>
  <si>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</si>
  <si>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</si>
  <si>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</si>
  <si>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</si>
  <si>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</si>
  <si>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</si>
  <si>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</si>
  <si>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</si>
  <si>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</si>
  <si>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</si>
  <si>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</si>
  <si>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</si>
  <si>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</si>
  <si>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</si>
  <si>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</si>
  <si>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</si>
  <si>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</si>
  <si>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</si>
  <si>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расходы на оплату труда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</si>
  <si>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</si>
  <si>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</si>
  <si>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</si>
  <si>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</si>
  <si>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</si>
  <si>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</si>
  <si>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</si>
  <si>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</si>
  <si>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</si>
  <si>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</si>
  <si>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</si>
  <si>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</si>
  <si>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</si>
  <si>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</si>
  <si>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</si>
  <si>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</si>
  <si>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</si>
  <si>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</si>
  <si>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</si>
  <si>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</si>
  <si>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</si>
  <si>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</si>
  <si>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</si>
  <si>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</si>
  <si>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</si>
  <si>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чел.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</si>
  <si>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</si>
  <si>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</si>
  <si>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</si>
  <si>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</si>
  <si>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</si>
  <si>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</si>
  <si>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</si>
  <si>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</si>
  <si>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</si>
  <si>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>7</t>
  </si>
  <si>
    <t>Поднято воды, в.т.ч.</t>
  </si>
  <si>
    <t>тыс.куб.м</t>
  </si>
  <si>
    <t>7.1</t>
  </si>
  <si>
    <t>из подземных водоисточников</t>
  </si>
  <si>
    <t>7.2</t>
  </si>
  <si>
    <t>из поверхностных водоисточников</t>
  </si>
  <si>
    <t>8</t>
  </si>
  <si>
    <t>Получено воды со стороны, в. т.ч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</si>
  <si>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</si>
  <si>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</si>
  <si>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</si>
  <si>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</si>
  <si>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по приборам учета</t>
  </si>
  <si>
    <t>по нормативам потребления</t>
  </si>
  <si>
    <t>11</t>
  </si>
  <si>
    <t>потери воды в сетях (процентов)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</si>
  <si>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</si>
  <si>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</si>
  <si>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</si>
  <si>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</si>
  <si>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</si>
  <si>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</si>
  <si>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</si>
  <si>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</si>
  <si>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</si>
  <si>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15</t>
  </si>
  <si>
    <t>среднесписочная численность основного производственного персонала (человек)</t>
  </si>
  <si>
    <t>16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</si>
  <si>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</si>
  <si>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</si>
  <si>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17</t>
  </si>
  <si>
    <t>Расход воды на коммунально-бытовые нужды ОКК:</t>
  </si>
  <si>
    <t>Расход воды на технологические нужды предприятия</t>
  </si>
  <si>
    <t>на очистные сооружения</t>
  </si>
  <si>
    <t>на промывку сетей</t>
  </si>
  <si>
    <t>прочие</t>
  </si>
  <si>
    <t>Комментарии</t>
  </si>
  <si>
    <t>Оказание услуг в сфере водоотведения и очистки сточных вод</t>
  </si>
  <si>
    <t>3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</si>
  <si>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</si>
  <si>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</si>
  <si>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тыс. кВт*ч</t>
  </si>
  <si>
    <t>Реагенты</t>
  </si>
  <si>
    <t>чел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</si>
  <si>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</si>
  <si>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</si>
  <si>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</si>
  <si>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</si>
  <si>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</si>
  <si>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</si>
  <si>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</si>
  <si>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</si>
  <si>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</t>
  </si>
  <si>
    <t>Оказание услуг в сферехолодного водоснабжения - подъем воды, очистка воды, транспортировка воды</t>
  </si>
  <si>
    <t>3.12</t>
  </si>
  <si>
    <t>материалы и запсаные части</t>
  </si>
  <si>
    <t>3.13</t>
  </si>
  <si>
    <t>расходы на проведение АВР</t>
  </si>
  <si>
    <t>3.14</t>
  </si>
  <si>
    <t>Налоги и сборы, включаемые в себестоимость</t>
  </si>
  <si>
    <t>3.14.1</t>
  </si>
  <si>
    <t>3.14.2</t>
  </si>
  <si>
    <t>3.14.3</t>
  </si>
  <si>
    <t>водный налог</t>
  </si>
  <si>
    <t>налог на имущество</t>
  </si>
  <si>
    <t>транспортный налог</t>
  </si>
  <si>
    <t>6.1</t>
  </si>
  <si>
    <t>6.2</t>
  </si>
  <si>
    <t>9.1</t>
  </si>
  <si>
    <t>9.2</t>
  </si>
  <si>
    <t>16.1</t>
  </si>
  <si>
    <t>16.2</t>
  </si>
  <si>
    <t>16.2.1</t>
  </si>
  <si>
    <t>16.2.2</t>
  </si>
  <si>
    <t>16.2.3</t>
  </si>
  <si>
    <t>Расход воды на  нужды ОКК:</t>
  </si>
  <si>
    <t xml:space="preserve"> -</t>
  </si>
  <si>
    <t>утверждено Департаментом Цен и тарифов на 2012  год</t>
  </si>
  <si>
    <t>утверждено Департаментом Цен и тарифов Кемеровской области  на 2012  год</t>
  </si>
  <si>
    <t>Оказание услуг в сфере холодного водоснабжения технической водой - подъем воды, очистка воды, транспортировка воды</t>
  </si>
  <si>
    <t>Информация об объемах товаров и услуг, их стоимости и способах приобретения *</t>
  </si>
  <si>
    <t>Вид товара - "Питьевая вода"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</si>
  <si>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</si>
  <si>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</si>
  <si>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</si>
  <si>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</si>
  <si>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</si>
  <si>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</si>
  <si>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</si>
  <si>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</si>
  <si>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</si>
  <si>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</si>
  <si>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</si>
  <si>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</si>
  <si>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Итого по поставщику</t>
  </si>
  <si>
    <t>Добавить запись</t>
  </si>
  <si>
    <t>Добавить способ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</si>
  <si>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</si>
  <si>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</si>
  <si>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</t>
  </si>
  <si>
    <t>2.1.1</t>
  </si>
  <si>
    <t>прямые договора без торгов</t>
  </si>
  <si>
    <t>ООО "ЧОП Алма"</t>
  </si>
  <si>
    <t>услуги охраны производственных объектов</t>
  </si>
  <si>
    <t>час</t>
  </si>
  <si>
    <t>договор № 35 от 29.12.2009г.</t>
  </si>
  <si>
    <t>возмещение затрат на ремонт и содержание автомобильных дорог г.Прокопьевска в связи с ущербом наносимым перевозкой тяжеловесных грузов</t>
  </si>
  <si>
    <t xml:space="preserve">пропуск </t>
  </si>
  <si>
    <t>МУП УК ПКК</t>
  </si>
  <si>
    <t>услуги отопления</t>
  </si>
  <si>
    <t>МУП РТХ</t>
  </si>
  <si>
    <t>дог. № 230 от 01.06.2010г.</t>
  </si>
  <si>
    <t>Гкал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</si>
</sst>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0"/>
      <name val="Arial Cyr"/>
      <family val="0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10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sz val="9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>
        <color indexed="63"/>
      </right>
      <top/>
      <bottom/>
    </border>
    <border>
      <left style="medium">
        <color indexed="63"/>
      </left>
      <right/>
      <top/>
      <bottom/>
    </border>
    <border>
      <left/>
      <right style="thin"/>
      <top/>
      <bottom/>
    </border>
    <border>
      <left style="thin"/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medium"/>
      <top style="thin">
        <color indexed="63"/>
      </top>
      <bottom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/>
      <right style="medium">
        <color indexed="63"/>
      </right>
      <top style="thin">
        <color indexed="63"/>
      </top>
      <bottom/>
    </border>
    <border>
      <left/>
      <right style="medium">
        <color indexed="63"/>
      </right>
      <top/>
      <bottom/>
    </border>
    <border>
      <left style="thin">
        <color indexed="63"/>
      </left>
      <right/>
      <top/>
      <bottom/>
    </border>
    <border>
      <left/>
      <right/>
      <top style="medium"/>
      <bottom/>
    </border>
    <border>
      <left style="thin"/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/>
      <top/>
      <bottom style="medium"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/>
      <bottom/>
    </border>
    <border>
      <left style="medium">
        <color indexed="63"/>
      </left>
      <right style="medium">
        <color indexed="63"/>
      </right>
      <top style="thin">
        <color indexed="63"/>
      </top>
      <bottom/>
    </border>
    <border>
      <left style="thin">
        <color indexed="63"/>
      </left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/>
      <bottom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4" fillId="0" borderId="0" xfId="53" applyFont="1" applyAlignment="1" applyProtection="1">
      <alignment horizontal="center" vertical="center" wrapText="1"/>
      <protection/>
    </xf>
    <xf numFmtId="0" fontId="4" fillId="0" borderId="0" xfId="53" applyFont="1" applyAlignment="1" applyProtection="1">
      <alignment wrapText="1"/>
      <protection/>
    </xf>
    <xf numFmtId="0" fontId="3" fillId="0" borderId="0" xfId="53">
      <alignment/>
      <protection/>
    </xf>
    <xf numFmtId="0" fontId="4" fillId="33" borderId="0" xfId="53" applyFont="1" applyFill="1" applyBorder="1" applyAlignment="1" applyProtection="1">
      <alignment horizontal="center" wrapText="1"/>
      <protection/>
    </xf>
    <xf numFmtId="0" fontId="4" fillId="0" borderId="0" xfId="53" applyFont="1" applyAlignment="1" applyProtection="1">
      <alignment horizontal="center" wrapText="1"/>
      <protection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0" fontId="4" fillId="33" borderId="11" xfId="53" applyFont="1" applyFill="1" applyBorder="1" applyAlignment="1" applyProtection="1">
      <alignment horizontal="center" vertical="center" wrapText="1"/>
      <protection/>
    </xf>
    <xf numFmtId="0" fontId="4" fillId="33" borderId="12" xfId="53" applyFont="1" applyFill="1" applyBorder="1" applyAlignment="1" applyProtection="1">
      <alignment horizontal="center" vertical="center" wrapText="1"/>
      <protection/>
    </xf>
    <xf numFmtId="0" fontId="5" fillId="33" borderId="13" xfId="53" applyFont="1" applyFill="1" applyBorder="1" applyAlignment="1" applyProtection="1">
      <alignment horizontal="center" vertical="center" wrapText="1"/>
      <protection/>
    </xf>
    <xf numFmtId="0" fontId="5" fillId="33" borderId="11" xfId="53" applyFont="1" applyFill="1" applyBorder="1" applyAlignment="1" applyProtection="1">
      <alignment horizontal="center" vertical="center" wrapText="1"/>
      <protection/>
    </xf>
    <xf numFmtId="0" fontId="5" fillId="33" borderId="14" xfId="53" applyFont="1" applyFill="1" applyBorder="1" applyAlignment="1" applyProtection="1">
      <alignment horizontal="center" vertical="center" wrapText="1"/>
      <protection/>
    </xf>
    <xf numFmtId="0" fontId="5" fillId="33" borderId="15" xfId="53" applyFont="1" applyFill="1" applyBorder="1" applyAlignment="1" applyProtection="1">
      <alignment horizontal="center" vertical="center" wrapText="1"/>
      <protection/>
    </xf>
    <xf numFmtId="49" fontId="6" fillId="33" borderId="16" xfId="53" applyNumberFormat="1" applyFont="1" applyFill="1" applyBorder="1" applyAlignment="1" applyProtection="1">
      <alignment horizontal="center" vertical="center"/>
      <protection/>
    </xf>
    <xf numFmtId="0" fontId="6" fillId="33" borderId="17" xfId="53" applyFont="1" applyFill="1" applyBorder="1" applyAlignment="1" applyProtection="1">
      <alignment horizontal="left" vertical="center" wrapText="1"/>
      <protection/>
    </xf>
    <xf numFmtId="0" fontId="6" fillId="33" borderId="17" xfId="53" applyFont="1" applyFill="1" applyBorder="1" applyAlignment="1" applyProtection="1">
      <alignment horizontal="center" vertical="center" wrapText="1"/>
      <protection/>
    </xf>
    <xf numFmtId="0" fontId="6" fillId="34" borderId="18" xfId="58" applyFont="1" applyFill="1" applyBorder="1" applyAlignment="1" applyProtection="1">
      <alignment horizontal="center" vertical="center" wrapText="1"/>
      <protection locked="0"/>
    </xf>
    <xf numFmtId="49" fontId="6" fillId="33" borderId="19" xfId="53" applyNumberFormat="1" applyFont="1" applyFill="1" applyBorder="1" applyAlignment="1" applyProtection="1">
      <alignment horizontal="center" vertical="center"/>
      <protection/>
    </xf>
    <xf numFmtId="0" fontId="6" fillId="33" borderId="20" xfId="53" applyFont="1" applyFill="1" applyBorder="1" applyAlignment="1" applyProtection="1">
      <alignment horizontal="left" vertical="center" wrapText="1"/>
      <protection/>
    </xf>
    <xf numFmtId="0" fontId="6" fillId="33" borderId="20" xfId="53" applyFont="1" applyFill="1" applyBorder="1" applyAlignment="1" applyProtection="1">
      <alignment horizontal="center" vertical="center" wrapText="1"/>
      <protection/>
    </xf>
    <xf numFmtId="4" fontId="6" fillId="35" borderId="21" xfId="53" applyNumberFormat="1" applyFont="1" applyFill="1" applyBorder="1" applyAlignment="1" applyProtection="1">
      <alignment horizontal="center" vertical="center"/>
      <protection locked="0"/>
    </xf>
    <xf numFmtId="4" fontId="6" fillId="36" borderId="22" xfId="53" applyNumberFormat="1" applyFont="1" applyFill="1" applyBorder="1" applyAlignment="1" applyProtection="1">
      <alignment horizontal="center" vertical="center"/>
      <protection/>
    </xf>
    <xf numFmtId="0" fontId="6" fillId="33" borderId="20" xfId="53" applyFont="1" applyFill="1" applyBorder="1" applyAlignment="1" applyProtection="1">
      <alignment horizontal="left" vertical="center" wrapText="1" indent="1"/>
      <protection/>
    </xf>
    <xf numFmtId="0" fontId="6" fillId="33" borderId="20" xfId="53" applyFont="1" applyFill="1" applyBorder="1" applyAlignment="1" applyProtection="1">
      <alignment horizontal="left" vertical="center" wrapText="1" indent="2"/>
      <protection/>
    </xf>
    <xf numFmtId="4" fontId="6" fillId="35" borderId="22" xfId="53" applyNumberFormat="1" applyFont="1" applyFill="1" applyBorder="1" applyAlignment="1" applyProtection="1">
      <alignment horizontal="center" vertical="center"/>
      <protection locked="0"/>
    </xf>
    <xf numFmtId="49" fontId="6" fillId="33" borderId="23" xfId="53" applyNumberFormat="1" applyFont="1" applyFill="1" applyBorder="1" applyAlignment="1" applyProtection="1">
      <alignment horizontal="center" vertical="center"/>
      <protection/>
    </xf>
    <xf numFmtId="0" fontId="6" fillId="0" borderId="20" xfId="53" applyFont="1" applyFill="1" applyBorder="1" applyAlignment="1" applyProtection="1">
      <alignment horizontal="center" vertical="center" wrapText="1"/>
      <protection/>
    </xf>
    <xf numFmtId="0" fontId="6" fillId="33" borderId="20" xfId="53" applyFont="1" applyFill="1" applyBorder="1" applyAlignment="1" applyProtection="1">
      <alignment horizontal="left" vertical="center" wrapText="1" indent="3"/>
      <protection/>
    </xf>
    <xf numFmtId="0" fontId="6" fillId="33" borderId="20" xfId="53" applyFont="1" applyFill="1" applyBorder="1" applyAlignment="1" applyProtection="1">
      <alignment vertical="center" wrapText="1"/>
      <protection/>
    </xf>
    <xf numFmtId="49" fontId="6" fillId="33" borderId="24" xfId="53" applyNumberFormat="1" applyFont="1" applyFill="1" applyBorder="1" applyAlignment="1" applyProtection="1">
      <alignment horizontal="center" vertical="center"/>
      <protection/>
    </xf>
    <xf numFmtId="0" fontId="6" fillId="33" borderId="25" xfId="53" applyFont="1" applyFill="1" applyBorder="1" applyAlignment="1" applyProtection="1">
      <alignment horizontal="center" vertical="center" wrapText="1"/>
      <protection/>
    </xf>
    <xf numFmtId="49" fontId="6" fillId="33" borderId="26" xfId="53" applyNumberFormat="1" applyFont="1" applyFill="1" applyBorder="1" applyAlignment="1" applyProtection="1">
      <alignment horizontal="center" vertical="center"/>
      <protection/>
    </xf>
    <xf numFmtId="0" fontId="6" fillId="33" borderId="27" xfId="53" applyFont="1" applyFill="1" applyBorder="1" applyAlignment="1" applyProtection="1">
      <alignment vertical="center" wrapText="1"/>
      <protection/>
    </xf>
    <xf numFmtId="0" fontId="6" fillId="33" borderId="27" xfId="53" applyFont="1" applyFill="1" applyBorder="1" applyAlignment="1" applyProtection="1">
      <alignment horizontal="center" vertical="center" wrapText="1"/>
      <protection/>
    </xf>
    <xf numFmtId="0" fontId="5" fillId="33" borderId="10" xfId="53" applyFont="1" applyFill="1" applyBorder="1" applyAlignment="1" applyProtection="1">
      <alignment horizontal="center" vertical="center" wrapText="1"/>
      <protection/>
    </xf>
    <xf numFmtId="0" fontId="5" fillId="33" borderId="28" xfId="53" applyFont="1" applyFill="1" applyBorder="1" applyAlignment="1" applyProtection="1">
      <alignment horizontal="center" vertical="center" wrapText="1"/>
      <protection/>
    </xf>
    <xf numFmtId="0" fontId="5" fillId="33" borderId="12" xfId="53" applyFont="1" applyFill="1" applyBorder="1" applyAlignment="1" applyProtection="1">
      <alignment horizontal="center" vertical="center" wrapText="1"/>
      <protection/>
    </xf>
    <xf numFmtId="4" fontId="6" fillId="36" borderId="21" xfId="53" applyNumberFormat="1" applyFont="1" applyFill="1" applyBorder="1" applyAlignment="1" applyProtection="1">
      <alignment horizontal="center" vertical="center"/>
      <protection/>
    </xf>
    <xf numFmtId="3" fontId="6" fillId="35" borderId="29" xfId="53" applyNumberFormat="1" applyFont="1" applyFill="1" applyBorder="1" applyAlignment="1" applyProtection="1">
      <alignment horizontal="center" vertical="center"/>
      <protection locked="0"/>
    </xf>
    <xf numFmtId="0" fontId="6" fillId="33" borderId="25" xfId="53" applyFont="1" applyFill="1" applyBorder="1" applyAlignment="1" applyProtection="1">
      <alignment vertical="center" wrapText="1"/>
      <protection/>
    </xf>
    <xf numFmtId="0" fontId="6" fillId="0" borderId="27" xfId="53" applyFont="1" applyFill="1" applyBorder="1" applyAlignment="1" applyProtection="1">
      <alignment horizontal="center" vertical="center" wrapText="1"/>
      <protection/>
    </xf>
    <xf numFmtId="0" fontId="6" fillId="35" borderId="30" xfId="53" applyNumberFormat="1" applyFont="1" applyFill="1" applyBorder="1" applyAlignment="1" applyProtection="1">
      <alignment horizontal="center" vertical="center"/>
      <protection locked="0"/>
    </xf>
    <xf numFmtId="49" fontId="4" fillId="33" borderId="19" xfId="53" applyNumberFormat="1" applyFont="1" applyFill="1" applyBorder="1" applyAlignment="1" applyProtection="1">
      <alignment horizontal="center" vertical="center"/>
      <protection/>
    </xf>
    <xf numFmtId="0" fontId="4" fillId="33" borderId="20" xfId="53" applyFont="1" applyFill="1" applyBorder="1" applyAlignment="1" applyProtection="1">
      <alignment horizontal="left" vertical="center" wrapText="1" indent="1"/>
      <protection/>
    </xf>
    <xf numFmtId="0" fontId="4" fillId="33" borderId="20" xfId="53" applyFont="1" applyFill="1" applyBorder="1" applyAlignment="1" applyProtection="1">
      <alignment horizontal="center" vertical="center" wrapText="1"/>
      <protection/>
    </xf>
    <xf numFmtId="4" fontId="4" fillId="36" borderId="22" xfId="53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Alignment="1">
      <alignment/>
    </xf>
    <xf numFmtId="0" fontId="4" fillId="0" borderId="20" xfId="53" applyFont="1" applyFill="1" applyBorder="1" applyAlignment="1" applyProtection="1">
      <alignment horizontal="center" vertical="center" wrapText="1"/>
      <protection/>
    </xf>
    <xf numFmtId="4" fontId="4" fillId="35" borderId="22" xfId="53" applyNumberFormat="1" applyFont="1" applyFill="1" applyBorder="1" applyAlignment="1" applyProtection="1">
      <alignment horizontal="center" vertical="center"/>
      <protection locked="0"/>
    </xf>
    <xf numFmtId="164" fontId="6" fillId="35" borderId="22" xfId="53" applyNumberFormat="1" applyFont="1" applyFill="1" applyBorder="1" applyAlignment="1" applyProtection="1">
      <alignment horizontal="center" vertical="center"/>
      <protection locked="0"/>
    </xf>
    <xf numFmtId="165" fontId="6" fillId="35" borderId="22" xfId="53" applyNumberFormat="1" applyFont="1" applyFill="1" applyBorder="1" applyAlignment="1" applyProtection="1">
      <alignment horizontal="center" vertical="center"/>
      <protection locked="0"/>
    </xf>
    <xf numFmtId="4" fontId="6" fillId="35" borderId="30" xfId="53" applyNumberFormat="1" applyFont="1" applyFill="1" applyBorder="1" applyAlignment="1" applyProtection="1">
      <alignment horizontal="center" vertical="center" wrapText="1"/>
      <protection locked="0"/>
    </xf>
    <xf numFmtId="0" fontId="4" fillId="33" borderId="20" xfId="53" applyFont="1" applyFill="1" applyBorder="1" applyAlignment="1" applyProtection="1">
      <alignment horizontal="left" vertical="center" wrapText="1"/>
      <protection/>
    </xf>
    <xf numFmtId="4" fontId="4" fillId="35" borderId="21" xfId="53" applyNumberFormat="1" applyFont="1" applyFill="1" applyBorder="1" applyAlignment="1" applyProtection="1">
      <alignment horizontal="center" vertical="center"/>
      <protection locked="0"/>
    </xf>
    <xf numFmtId="0" fontId="8" fillId="0" borderId="0" xfId="53" applyFont="1">
      <alignment/>
      <protection/>
    </xf>
    <xf numFmtId="4" fontId="4" fillId="36" borderId="21" xfId="53" applyNumberFormat="1" applyFont="1" applyFill="1" applyBorder="1" applyAlignment="1" applyProtection="1">
      <alignment horizontal="center" vertical="center"/>
      <protection/>
    </xf>
    <xf numFmtId="49" fontId="4" fillId="33" borderId="23" xfId="5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57" applyFont="1" applyAlignment="1" applyProtection="1">
      <alignment horizontal="left" vertical="center"/>
      <protection/>
    </xf>
    <xf numFmtId="0" fontId="0" fillId="0" borderId="0" xfId="55" applyFont="1" applyFill="1" applyAlignment="1" applyProtection="1">
      <alignment vertical="center" wrapText="1"/>
      <protection/>
    </xf>
    <xf numFmtId="0" fontId="9" fillId="0" borderId="0" xfId="54" applyFont="1" applyProtection="1">
      <alignment/>
      <protection/>
    </xf>
    <xf numFmtId="0" fontId="0" fillId="0" borderId="31" xfId="0" applyFont="1" applyBorder="1" applyAlignment="1" applyProtection="1">
      <alignment vertical="top"/>
      <protection/>
    </xf>
    <xf numFmtId="0" fontId="0" fillId="0" borderId="32" xfId="0" applyFont="1" applyBorder="1" applyAlignment="1" applyProtection="1">
      <alignment vertical="top"/>
      <protection/>
    </xf>
    <xf numFmtId="0" fontId="6" fillId="33" borderId="0" xfId="0" applyNumberFormat="1" applyFont="1" applyFill="1" applyBorder="1" applyAlignment="1" applyProtection="1">
      <alignment wrapText="1"/>
      <protection/>
    </xf>
    <xf numFmtId="0" fontId="4" fillId="33" borderId="0" xfId="0" applyNumberFormat="1" applyFont="1" applyFill="1" applyBorder="1" applyAlignment="1" applyProtection="1">
      <alignment horizontal="center" wrapText="1"/>
      <protection/>
    </xf>
    <xf numFmtId="0" fontId="11" fillId="33" borderId="0" xfId="0" applyNumberFormat="1" applyFont="1" applyFill="1" applyBorder="1" applyAlignment="1" applyProtection="1">
      <alignment horizontal="center" wrapText="1"/>
      <protection/>
    </xf>
    <xf numFmtId="0" fontId="0" fillId="0" borderId="33" xfId="0" applyFont="1" applyBorder="1" applyAlignment="1" applyProtection="1">
      <alignment vertical="top"/>
      <protection/>
    </xf>
    <xf numFmtId="0" fontId="6" fillId="33" borderId="34" xfId="0" applyNumberFormat="1" applyFont="1" applyFill="1" applyBorder="1" applyAlignment="1" applyProtection="1">
      <alignment wrapText="1"/>
      <protection/>
    </xf>
    <xf numFmtId="0" fontId="4" fillId="33" borderId="35" xfId="0" applyNumberFormat="1" applyFont="1" applyFill="1" applyBorder="1" applyAlignment="1" applyProtection="1">
      <alignment horizontal="center" wrapText="1"/>
      <protection/>
    </xf>
    <xf numFmtId="0" fontId="11" fillId="33" borderId="36" xfId="0" applyNumberFormat="1" applyFont="1" applyFill="1" applyBorder="1" applyAlignment="1" applyProtection="1">
      <alignment horizontal="center" wrapText="1"/>
      <protection/>
    </xf>
    <xf numFmtId="0" fontId="0" fillId="0" borderId="37" xfId="0" applyFont="1" applyBorder="1" applyAlignment="1" applyProtection="1">
      <alignment vertical="top"/>
      <protection/>
    </xf>
    <xf numFmtId="0" fontId="6" fillId="33" borderId="38" xfId="0" applyNumberFormat="1" applyFont="1" applyFill="1" applyBorder="1" applyAlignment="1" applyProtection="1">
      <alignment wrapText="1"/>
      <protection/>
    </xf>
    <xf numFmtId="0" fontId="11" fillId="33" borderId="39" xfId="0" applyNumberFormat="1" applyFont="1" applyFill="1" applyBorder="1" applyAlignment="1" applyProtection="1">
      <alignment horizontal="center" wrapText="1"/>
      <protection/>
    </xf>
    <xf numFmtId="0" fontId="4" fillId="33" borderId="40" xfId="0" applyNumberFormat="1" applyFont="1" applyFill="1" applyBorder="1" applyAlignment="1" applyProtection="1">
      <alignment horizontal="center" vertical="center" wrapText="1"/>
      <protection/>
    </xf>
    <xf numFmtId="0" fontId="4" fillId="33" borderId="41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38" xfId="0" applyNumberFormat="1" applyFont="1" applyFill="1" applyBorder="1" applyAlignment="1" applyProtection="1">
      <alignment wrapText="1"/>
      <protection/>
    </xf>
    <xf numFmtId="0" fontId="4" fillId="33" borderId="42" xfId="0" applyNumberFormat="1" applyFont="1" applyFill="1" applyBorder="1" applyAlignment="1" applyProtection="1">
      <alignment horizontal="center" vertical="center" wrapText="1"/>
      <protection/>
    </xf>
    <xf numFmtId="4" fontId="4" fillId="36" borderId="43" xfId="0" applyNumberFormat="1" applyFont="1" applyFill="1" applyBorder="1" applyAlignment="1" applyProtection="1">
      <alignment horizontal="center" vertical="center"/>
      <protection/>
    </xf>
    <xf numFmtId="9" fontId="4" fillId="33" borderId="44" xfId="0" applyNumberFormat="1" applyFont="1" applyFill="1" applyBorder="1" applyAlignment="1" applyProtection="1">
      <alignment horizontal="center" vertical="center" wrapText="1"/>
      <protection/>
    </xf>
    <xf numFmtId="49" fontId="6" fillId="33" borderId="42" xfId="0" applyNumberFormat="1" applyFont="1" applyFill="1" applyBorder="1" applyAlignment="1" applyProtection="1">
      <alignment horizontal="center" vertical="center" wrapText="1"/>
      <protection/>
    </xf>
    <xf numFmtId="4" fontId="6" fillId="33" borderId="42" xfId="0" applyNumberFormat="1" applyFont="1" applyFill="1" applyBorder="1" applyAlignment="1" applyProtection="1">
      <alignment vertical="center"/>
      <protection/>
    </xf>
    <xf numFmtId="4" fontId="6" fillId="33" borderId="45" xfId="0" applyNumberFormat="1" applyFont="1" applyFill="1" applyBorder="1" applyAlignment="1" applyProtection="1">
      <alignment vertical="center"/>
      <protection/>
    </xf>
    <xf numFmtId="0" fontId="4" fillId="33" borderId="46" xfId="0" applyNumberFormat="1" applyFont="1" applyFill="1" applyBorder="1" applyAlignment="1" applyProtection="1">
      <alignment horizontal="left" vertical="center" wrapText="1" indent="1"/>
      <protection/>
    </xf>
    <xf numFmtId="0" fontId="0" fillId="0" borderId="47" xfId="0" applyFont="1" applyBorder="1" applyAlignment="1" applyProtection="1">
      <alignment vertical="top"/>
      <protection/>
    </xf>
    <xf numFmtId="0" fontId="4" fillId="33" borderId="47" xfId="0" applyNumberFormat="1" applyFont="1" applyFill="1" applyBorder="1" applyAlignment="1" applyProtection="1">
      <alignment horizontal="left" vertical="center" wrapText="1" indent="1"/>
      <protection/>
    </xf>
    <xf numFmtId="4" fontId="6" fillId="33" borderId="47" xfId="0" applyNumberFormat="1" applyFont="1" applyFill="1" applyBorder="1" applyAlignment="1" applyProtection="1">
      <alignment vertical="center"/>
      <protection/>
    </xf>
    <xf numFmtId="4" fontId="6" fillId="33" borderId="48" xfId="0" applyNumberFormat="1" applyFont="1" applyFill="1" applyBorder="1" applyAlignment="1" applyProtection="1">
      <alignment vertical="center"/>
      <protection/>
    </xf>
    <xf numFmtId="4" fontId="4" fillId="36" borderId="49" xfId="0" applyNumberFormat="1" applyFont="1" applyFill="1" applyBorder="1" applyAlignment="1" applyProtection="1">
      <alignment horizontal="center" vertical="center"/>
      <protection/>
    </xf>
    <xf numFmtId="4" fontId="4" fillId="36" borderId="5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/>
      <protection/>
    </xf>
    <xf numFmtId="49" fontId="0" fillId="35" borderId="49" xfId="0" applyNumberFormat="1" applyFont="1" applyFill="1" applyBorder="1" applyAlignment="1" applyProtection="1">
      <alignment horizontal="left" vertical="center" wrapText="1" indent="1"/>
      <protection locked="0"/>
    </xf>
    <xf numFmtId="2" fontId="6" fillId="35" borderId="42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42" xfId="0" applyNumberFormat="1" applyFont="1" applyFill="1" applyBorder="1" applyAlignment="1" applyProtection="1">
      <alignment horizontal="center" vertical="center"/>
      <protection locked="0"/>
    </xf>
    <xf numFmtId="9" fontId="4" fillId="33" borderId="45" xfId="0" applyNumberFormat="1" applyFont="1" applyFill="1" applyBorder="1" applyAlignment="1" applyProtection="1">
      <alignment horizontal="center" vertical="center" wrapText="1"/>
      <protection/>
    </xf>
    <xf numFmtId="0" fontId="13" fillId="37" borderId="0" xfId="42" applyFont="1" applyFill="1" applyBorder="1" applyAlignment="1" applyProtection="1">
      <alignment vertical="center"/>
      <protection/>
    </xf>
    <xf numFmtId="0" fontId="9" fillId="37" borderId="0" xfId="59" applyFont="1" applyFill="1" applyBorder="1" applyProtection="1">
      <alignment/>
      <protection/>
    </xf>
    <xf numFmtId="0" fontId="9" fillId="37" borderId="35" xfId="59" applyFont="1" applyFill="1" applyBorder="1" applyAlignment="1" applyProtection="1">
      <alignment/>
      <protection/>
    </xf>
    <xf numFmtId="0" fontId="9" fillId="37" borderId="51" xfId="59" applyFont="1" applyFill="1" applyBorder="1" applyAlignment="1" applyProtection="1">
      <alignment/>
      <protection/>
    </xf>
    <xf numFmtId="0" fontId="14" fillId="33" borderId="39" xfId="0" applyNumberFormat="1" applyFont="1" applyFill="1" applyBorder="1" applyAlignment="1" applyProtection="1">
      <alignment/>
      <protection/>
    </xf>
    <xf numFmtId="0" fontId="9" fillId="37" borderId="52" xfId="59" applyFont="1" applyFill="1" applyBorder="1" applyProtection="1">
      <alignment/>
      <protection/>
    </xf>
    <xf numFmtId="49" fontId="6" fillId="38" borderId="53" xfId="0" applyNumberFormat="1" applyFont="1" applyFill="1" applyBorder="1" applyAlignment="1" applyProtection="1">
      <alignment horizontal="center" vertical="center"/>
      <protection/>
    </xf>
    <xf numFmtId="0" fontId="9" fillId="37" borderId="0" xfId="59" applyFont="1" applyFill="1" applyBorder="1" applyAlignment="1" applyProtection="1">
      <alignment horizontal="center"/>
      <protection/>
    </xf>
    <xf numFmtId="4" fontId="4" fillId="36" borderId="42" xfId="0" applyNumberFormat="1" applyFont="1" applyFill="1" applyBorder="1" applyAlignment="1" applyProtection="1">
      <alignment horizontal="center" vertical="center"/>
      <protection/>
    </xf>
    <xf numFmtId="0" fontId="6" fillId="33" borderId="38" xfId="0" applyNumberFormat="1" applyFont="1" applyFill="1" applyBorder="1" applyAlignment="1" applyProtection="1">
      <alignment/>
      <protection/>
    </xf>
    <xf numFmtId="0" fontId="6" fillId="33" borderId="54" xfId="0" applyNumberFormat="1" applyFont="1" applyFill="1" applyBorder="1" applyAlignment="1" applyProtection="1">
      <alignment/>
      <protection/>
    </xf>
    <xf numFmtId="0" fontId="6" fillId="33" borderId="55" xfId="0" applyNumberFormat="1" applyFont="1" applyFill="1" applyBorder="1" applyAlignment="1" applyProtection="1">
      <alignment/>
      <protection/>
    </xf>
    <xf numFmtId="0" fontId="6" fillId="33" borderId="56" xfId="0" applyNumberFormat="1" applyFont="1" applyFill="1" applyBorder="1" applyAlignment="1" applyProtection="1">
      <alignment/>
      <protection/>
    </xf>
    <xf numFmtId="0" fontId="14" fillId="33" borderId="57" xfId="0" applyNumberFormat="1" applyFont="1" applyFill="1" applyBorder="1" applyAlignment="1" applyProtection="1">
      <alignment/>
      <protection/>
    </xf>
    <xf numFmtId="0" fontId="6" fillId="0" borderId="0" xfId="56" applyFont="1" applyAlignment="1" applyProtection="1">
      <alignment horizontal="center" vertical="center" wrapText="1"/>
      <protection/>
    </xf>
    <xf numFmtId="0" fontId="14" fillId="0" borderId="0" xfId="56" applyFont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horizontal="center" vertical="center" wrapText="1"/>
      <protection/>
    </xf>
    <xf numFmtId="0" fontId="6" fillId="0" borderId="0" xfId="56" applyFont="1" applyAlignment="1" applyProtection="1">
      <alignment horizontal="left" vertical="center" wrapText="1"/>
      <protection/>
    </xf>
    <xf numFmtId="0" fontId="4" fillId="39" borderId="20" xfId="53" applyFont="1" applyFill="1" applyBorder="1" applyAlignment="1" applyProtection="1">
      <alignment horizontal="center" vertical="center" wrapText="1"/>
      <protection/>
    </xf>
    <xf numFmtId="0" fontId="4" fillId="39" borderId="58" xfId="53" applyFont="1" applyFill="1" applyBorder="1" applyAlignment="1" applyProtection="1">
      <alignment horizontal="center" vertical="center" wrapText="1"/>
      <protection/>
    </xf>
    <xf numFmtId="0" fontId="4" fillId="39" borderId="59" xfId="53" applyFont="1" applyFill="1" applyBorder="1" applyAlignment="1" applyProtection="1">
      <alignment horizontal="center" vertical="center" wrapText="1"/>
      <protection/>
    </xf>
    <xf numFmtId="49" fontId="0" fillId="33" borderId="49" xfId="0" applyNumberFormat="1" applyFill="1" applyBorder="1" applyAlignment="1" applyProtection="1">
      <alignment horizontal="center" vertical="center"/>
      <protection/>
    </xf>
    <xf numFmtId="49" fontId="6" fillId="33" borderId="42" xfId="0" applyNumberFormat="1" applyFont="1" applyFill="1" applyBorder="1" applyAlignment="1" applyProtection="1">
      <alignment horizontal="center" vertical="center"/>
      <protection/>
    </xf>
    <xf numFmtId="49" fontId="6" fillId="35" borderId="53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49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4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49" xfId="0" applyNumberFormat="1" applyFont="1" applyFill="1" applyBorder="1" applyAlignment="1" applyProtection="1">
      <alignment horizontal="center" vertical="center"/>
      <protection/>
    </xf>
    <xf numFmtId="49" fontId="6" fillId="35" borderId="6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42" xfId="0" applyNumberFormat="1" applyFont="1" applyFill="1" applyBorder="1" applyAlignment="1" applyProtection="1">
      <alignment horizontal="left" vertical="center" wrapText="1"/>
      <protection/>
    </xf>
    <xf numFmtId="0" fontId="6" fillId="33" borderId="42" xfId="0" applyNumberFormat="1" applyFont="1" applyFill="1" applyBorder="1" applyAlignment="1" applyProtection="1">
      <alignment horizontal="left" vertical="center" wrapText="1"/>
      <protection/>
    </xf>
    <xf numFmtId="0" fontId="4" fillId="40" borderId="44" xfId="0" applyNumberFormat="1" applyFont="1" applyFill="1" applyBorder="1" applyAlignment="1" applyProtection="1">
      <alignment horizontal="center" vertical="center" wrapText="1"/>
      <protection/>
    </xf>
    <xf numFmtId="0" fontId="4" fillId="40" borderId="61" xfId="0" applyNumberFormat="1" applyFont="1" applyFill="1" applyBorder="1" applyAlignment="1" applyProtection="1">
      <alignment horizontal="center" vertical="center" wrapText="1"/>
      <protection/>
    </xf>
    <xf numFmtId="0" fontId="0" fillId="40" borderId="62" xfId="0" applyNumberFormat="1" applyFill="1" applyBorder="1" applyAlignment="1" applyProtection="1">
      <alignment horizontal="center" vertical="center" wrapText="1"/>
      <protection/>
    </xf>
    <xf numFmtId="0" fontId="0" fillId="40" borderId="63" xfId="0" applyNumberFormat="1" applyFont="1" applyFill="1" applyBorder="1" applyAlignment="1" applyProtection="1">
      <alignment horizontal="center" vertical="center" wrapText="1"/>
      <protection/>
    </xf>
    <xf numFmtId="0" fontId="6" fillId="40" borderId="64" xfId="0" applyNumberFormat="1" applyFont="1" applyFill="1" applyBorder="1" applyAlignment="1" applyProtection="1">
      <alignment horizontal="center" vertical="center" wrapText="1"/>
      <protection/>
    </xf>
    <xf numFmtId="0" fontId="6" fillId="40" borderId="65" xfId="0" applyNumberFormat="1" applyFont="1" applyFill="1" applyBorder="1" applyAlignment="1" applyProtection="1">
      <alignment horizontal="center" vertical="center" wrapText="1"/>
      <protection/>
    </xf>
    <xf numFmtId="0" fontId="6" fillId="33" borderId="42" xfId="0" applyNumberFormat="1" applyFont="1" applyFill="1" applyBorder="1" applyAlignment="1" applyProtection="1">
      <alignment horizontal="left" vertical="center" wrapText="1" indent="1"/>
      <protection/>
    </xf>
    <xf numFmtId="0" fontId="6" fillId="33" borderId="46" xfId="0" applyNumberFormat="1" applyFont="1" applyFill="1" applyBorder="1" applyAlignment="1" applyProtection="1">
      <alignment horizontal="left" vertical="center" wrapText="1" inden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5" xfId="54"/>
    <cellStyle name="Обычный_Forma_5 3" xfId="55"/>
    <cellStyle name="Обычный_Forma_5_Книга2" xfId="56"/>
    <cellStyle name="Обычный_PRIL1.ELECTR 2" xfId="57"/>
    <cellStyle name="Обычный_ЖКУ_проект3" xfId="58"/>
    <cellStyle name="Обычный_Котёл Сбыты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7</xdr:row>
      <xdr:rowOff>142875</xdr:rowOff>
    </xdr:from>
    <xdr:to>
      <xdr:col>3</xdr:col>
      <xdr:colOff>361950</xdr:colOff>
      <xdr:row>7</xdr:row>
      <xdr:rowOff>190500</xdr:rowOff>
    </xdr:to>
    <xdr:pic macro="[1]!modInfo.InfPointInIndex2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6287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7</xdr:row>
      <xdr:rowOff>142875</xdr:rowOff>
    </xdr:from>
    <xdr:to>
      <xdr:col>3</xdr:col>
      <xdr:colOff>361950</xdr:colOff>
      <xdr:row>7</xdr:row>
      <xdr:rowOff>438150</xdr:rowOff>
    </xdr:to>
    <xdr:pic macro="[1]!modInfo.InfPointInIndex2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62877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86;&#1085;&#1080;&#1090;&#1086;&#1088;&#1080;&#1085;&#1075;\&#1052;&#1086;&#1085;&#1080;&#1090;&#1086;&#1088;&#1080;&#1085;&#1075;%202012\JKH.OPEN.INFO.TARIFF.HVS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modPROV"/>
      <sheetName val="Титульный"/>
      <sheetName val="ХВС Инвестиции"/>
      <sheetName val="ХВС показатели (техническая)"/>
      <sheetName val="ХВС показатели (2)(техническая)"/>
      <sheetName val="ХВС показатели (питьевая)"/>
      <sheetName val="ХВС показатели (2)(питьевая)"/>
      <sheetName val="ХВС показатели (подвозная)"/>
      <sheetName val="ХВС показатели (2)(подвозная)"/>
      <sheetName val="ХВС показатели (другое)"/>
      <sheetName val="ХВС показатели (2)(другое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SheetMain07"/>
      <sheetName val="Паспорт"/>
      <sheetName val="JKH.OPEN.INFO.TARIFF"/>
    </sheetNames>
    <definedNames>
      <definedName name="modInfo.InfPointInIndex2"/>
    </definedNames>
    <sheetDataSet>
      <sheetData sheetId="0">
        <row r="2">
          <cell r="J2" t="str">
            <v>Код шаблона: JKH.OPEN.INFO.TARIFF.HVS</v>
          </cell>
        </row>
      </sheetData>
      <sheetData sheetId="5">
        <row r="17">
          <cell r="G17" t="str">
            <v>ОАО "ПО Водоканал"</v>
          </cell>
        </row>
      </sheetData>
      <sheetData sheetId="20">
        <row r="2">
          <cell r="AG2" t="str">
            <v>торги, аукционы</v>
          </cell>
        </row>
        <row r="3">
          <cell r="AG3" t="str">
            <v>прямые договора без торгов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0" customWidth="1"/>
    <col min="2" max="2" width="51.57421875" style="0" customWidth="1"/>
    <col min="3" max="3" width="15.57421875" style="0" customWidth="1"/>
    <col min="4" max="4" width="39.8515625" style="0" customWidth="1"/>
  </cols>
  <sheetData>
    <row r="1" ht="15">
      <c r="D1" s="1"/>
    </row>
    <row r="2" spans="1:24" ht="35.25" customHeight="1">
      <c r="A2" s="115" t="s">
        <v>0</v>
      </c>
      <c r="B2" s="116"/>
      <c r="C2" s="116"/>
      <c r="D2" s="117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</row>
    <row r="3" spans="1:24" ht="21" customHeight="1">
      <c r="A3" s="116" t="s">
        <v>161</v>
      </c>
      <c r="B3" s="116"/>
      <c r="C3" s="116"/>
      <c r="D3" s="116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</row>
    <row r="4" spans="1:24" ht="15.75" thickBot="1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3"/>
      <c r="N4" s="3"/>
      <c r="O4" s="3"/>
      <c r="P4" s="3"/>
      <c r="Q4" s="3"/>
      <c r="R4" s="3"/>
      <c r="S4" s="3"/>
      <c r="T4" s="3"/>
      <c r="U4" s="4"/>
      <c r="V4" s="4"/>
      <c r="W4" s="4"/>
      <c r="X4" s="4"/>
    </row>
    <row r="5" spans="1:24" ht="23.25" thickBot="1">
      <c r="A5" s="7" t="s">
        <v>1</v>
      </c>
      <c r="B5" s="8" t="s">
        <v>2</v>
      </c>
      <c r="C5" s="8" t="s">
        <v>3</v>
      </c>
      <c r="D5" s="9" t="s">
        <v>4</v>
      </c>
      <c r="E5" s="6"/>
      <c r="F5" s="6"/>
      <c r="G5" s="6"/>
      <c r="H5" s="6"/>
      <c r="I5" s="6"/>
      <c r="J5" s="6"/>
      <c r="K5" s="6"/>
      <c r="L5" s="6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</row>
    <row r="6" spans="1:24" ht="15.75" thickBot="1">
      <c r="A6" s="10">
        <v>1</v>
      </c>
      <c r="B6" s="11">
        <v>2</v>
      </c>
      <c r="C6" s="12">
        <v>3</v>
      </c>
      <c r="D6" s="13">
        <v>4</v>
      </c>
      <c r="E6" s="6"/>
      <c r="F6" s="6"/>
      <c r="G6" s="6"/>
      <c r="H6" s="6"/>
      <c r="I6" s="6"/>
      <c r="J6" s="6"/>
      <c r="K6" s="6"/>
      <c r="L6" s="6"/>
      <c r="M6" s="3"/>
      <c r="N6" s="3"/>
      <c r="O6" s="3"/>
      <c r="P6" s="3"/>
      <c r="Q6" s="3"/>
      <c r="R6" s="3"/>
      <c r="S6" s="3"/>
      <c r="T6" s="3"/>
      <c r="U6" s="4"/>
      <c r="V6" s="4"/>
      <c r="W6" s="4"/>
      <c r="X6" s="4"/>
    </row>
    <row r="7" spans="1:24" ht="35.25" customHeight="1">
      <c r="A7" s="14" t="s">
        <v>5</v>
      </c>
      <c r="B7" s="15" t="s">
        <v>6</v>
      </c>
      <c r="C7" s="16" t="s">
        <v>7</v>
      </c>
      <c r="D7" s="17" t="s">
        <v>137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47" customFormat="1" ht="18.75" customHeight="1">
      <c r="A8" s="43" t="s">
        <v>8</v>
      </c>
      <c r="B8" s="53" t="s">
        <v>9</v>
      </c>
      <c r="C8" s="45" t="s">
        <v>10</v>
      </c>
      <c r="D8" s="54">
        <f>D9+D48</f>
        <v>358605.52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</row>
    <row r="9" spans="1:24" s="47" customFormat="1" ht="30" customHeight="1">
      <c r="A9" s="43">
        <v>3</v>
      </c>
      <c r="B9" s="53" t="s">
        <v>11</v>
      </c>
      <c r="C9" s="45" t="s">
        <v>10</v>
      </c>
      <c r="D9" s="46">
        <f>D10+D12+D15+D25+D26+D27+D28++D29+D32+D35+D41+D42+D43+D44</f>
        <v>349386.94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0" spans="1:4" s="47" customFormat="1" ht="15.75" customHeight="1">
      <c r="A10" s="43" t="s">
        <v>12</v>
      </c>
      <c r="B10" s="44" t="s">
        <v>13</v>
      </c>
      <c r="C10" s="45" t="s">
        <v>10</v>
      </c>
      <c r="D10" s="46">
        <f>D11</f>
        <v>17006.5</v>
      </c>
    </row>
    <row r="11" spans="1:4" ht="15.75" customHeight="1">
      <c r="A11" s="18" t="s">
        <v>14</v>
      </c>
      <c r="B11" s="24" t="s">
        <v>15</v>
      </c>
      <c r="C11" s="20" t="s">
        <v>10</v>
      </c>
      <c r="D11" s="25">
        <v>17006.5</v>
      </c>
    </row>
    <row r="12" spans="1:4" s="47" customFormat="1" ht="35.25" customHeight="1">
      <c r="A12" s="43" t="s">
        <v>17</v>
      </c>
      <c r="B12" s="44" t="s">
        <v>18</v>
      </c>
      <c r="C12" s="48" t="s">
        <v>10</v>
      </c>
      <c r="D12" s="49">
        <v>121512.06</v>
      </c>
    </row>
    <row r="13" spans="1:4" ht="17.25" customHeight="1">
      <c r="A13" s="18" t="s">
        <v>19</v>
      </c>
      <c r="B13" s="24" t="s">
        <v>20</v>
      </c>
      <c r="C13" s="20" t="s">
        <v>21</v>
      </c>
      <c r="D13" s="50">
        <f>D12/D14</f>
        <v>1.9951235154429399</v>
      </c>
    </row>
    <row r="14" spans="1:4" ht="17.25" customHeight="1">
      <c r="A14" s="18" t="s">
        <v>22</v>
      </c>
      <c r="B14" s="24" t="s">
        <v>23</v>
      </c>
      <c r="C14" s="20" t="s">
        <v>24</v>
      </c>
      <c r="D14" s="25">
        <v>60904.53</v>
      </c>
    </row>
    <row r="15" spans="1:4" s="47" customFormat="1" ht="15" customHeight="1">
      <c r="A15" s="43" t="s">
        <v>25</v>
      </c>
      <c r="B15" s="44" t="s">
        <v>26</v>
      </c>
      <c r="C15" s="48" t="s">
        <v>10</v>
      </c>
      <c r="D15" s="49">
        <v>10974.63</v>
      </c>
    </row>
    <row r="16" spans="1:4" ht="15">
      <c r="A16" s="18" t="s">
        <v>27</v>
      </c>
      <c r="B16" s="24" t="s">
        <v>28</v>
      </c>
      <c r="C16" s="20" t="s">
        <v>29</v>
      </c>
      <c r="D16" s="22">
        <f>SUM(D17:D24)</f>
        <v>554.8499999999999</v>
      </c>
    </row>
    <row r="17" spans="1:4" ht="15">
      <c r="A17" s="18" t="s">
        <v>30</v>
      </c>
      <c r="B17" s="28" t="s">
        <v>31</v>
      </c>
      <c r="C17" s="20" t="s">
        <v>29</v>
      </c>
      <c r="D17" s="25">
        <v>243.76</v>
      </c>
    </row>
    <row r="18" spans="1:4" ht="15">
      <c r="A18" s="18" t="s">
        <v>32</v>
      </c>
      <c r="B18" s="28" t="s">
        <v>33</v>
      </c>
      <c r="C18" s="20" t="s">
        <v>29</v>
      </c>
      <c r="D18" s="25">
        <v>0</v>
      </c>
    </row>
    <row r="19" spans="1:4" ht="15">
      <c r="A19" s="18" t="s">
        <v>34</v>
      </c>
      <c r="B19" s="28" t="s">
        <v>35</v>
      </c>
      <c r="C19" s="20" t="s">
        <v>29</v>
      </c>
      <c r="D19" s="25">
        <v>27.08</v>
      </c>
    </row>
    <row r="20" spans="1:4" ht="15">
      <c r="A20" s="18" t="s">
        <v>36</v>
      </c>
      <c r="B20" s="28" t="s">
        <v>37</v>
      </c>
      <c r="C20" s="20" t="s">
        <v>29</v>
      </c>
      <c r="D20" s="25">
        <v>2.81</v>
      </c>
    </row>
    <row r="21" spans="1:4" ht="15">
      <c r="A21" s="18" t="s">
        <v>38</v>
      </c>
      <c r="B21" s="28" t="s">
        <v>39</v>
      </c>
      <c r="C21" s="20" t="s">
        <v>29</v>
      </c>
      <c r="D21" s="25">
        <v>0</v>
      </c>
    </row>
    <row r="22" spans="1:4" ht="15">
      <c r="A22" s="18" t="s">
        <v>40</v>
      </c>
      <c r="B22" s="28" t="s">
        <v>41</v>
      </c>
      <c r="C22" s="20" t="s">
        <v>29</v>
      </c>
      <c r="D22" s="25">
        <v>0</v>
      </c>
    </row>
    <row r="23" spans="1:4" ht="15">
      <c r="A23" s="18" t="s">
        <v>42</v>
      </c>
      <c r="B23" s="28" t="s">
        <v>43</v>
      </c>
      <c r="C23" s="20" t="s">
        <v>29</v>
      </c>
      <c r="D23" s="25">
        <f>280.86+0.34</f>
        <v>281.2</v>
      </c>
    </row>
    <row r="24" spans="1:4" ht="15">
      <c r="A24" s="18" t="s">
        <v>44</v>
      </c>
      <c r="B24" s="28" t="s">
        <v>45</v>
      </c>
      <c r="C24" s="20" t="s">
        <v>29</v>
      </c>
      <c r="D24" s="25">
        <v>0</v>
      </c>
    </row>
    <row r="25" spans="1:4" s="47" customFormat="1" ht="15">
      <c r="A25" s="43" t="s">
        <v>46</v>
      </c>
      <c r="B25" s="44" t="s">
        <v>47</v>
      </c>
      <c r="C25" s="48" t="s">
        <v>10</v>
      </c>
      <c r="D25" s="49">
        <v>36089.29</v>
      </c>
    </row>
    <row r="26" spans="1:4" s="47" customFormat="1" ht="22.5">
      <c r="A26" s="43" t="s">
        <v>48</v>
      </c>
      <c r="B26" s="44" t="s">
        <v>49</v>
      </c>
      <c r="C26" s="48" t="s">
        <v>10</v>
      </c>
      <c r="D26" s="49">
        <v>10898.97</v>
      </c>
    </row>
    <row r="27" spans="1:4" s="47" customFormat="1" ht="22.5">
      <c r="A27" s="43" t="s">
        <v>50</v>
      </c>
      <c r="B27" s="44" t="s">
        <v>51</v>
      </c>
      <c r="C27" s="48" t="s">
        <v>10</v>
      </c>
      <c r="D27" s="49">
        <v>5269.03</v>
      </c>
    </row>
    <row r="28" spans="1:4" s="47" customFormat="1" ht="22.5">
      <c r="A28" s="43" t="s">
        <v>52</v>
      </c>
      <c r="B28" s="44" t="s">
        <v>53</v>
      </c>
      <c r="C28" s="48" t="s">
        <v>10</v>
      </c>
      <c r="D28" s="49">
        <v>22643.35</v>
      </c>
    </row>
    <row r="29" spans="1:4" s="47" customFormat="1" ht="15">
      <c r="A29" s="43" t="s">
        <v>54</v>
      </c>
      <c r="B29" s="44" t="s">
        <v>55</v>
      </c>
      <c r="C29" s="48" t="s">
        <v>10</v>
      </c>
      <c r="D29" s="49">
        <f>D30+D31</f>
        <v>12499.64</v>
      </c>
    </row>
    <row r="30" spans="1:4" ht="15">
      <c r="A30" s="18" t="s">
        <v>56</v>
      </c>
      <c r="B30" s="23" t="s">
        <v>47</v>
      </c>
      <c r="C30" s="27" t="s">
        <v>10</v>
      </c>
      <c r="D30" s="25">
        <v>9600.34</v>
      </c>
    </row>
    <row r="31" spans="1:4" ht="15">
      <c r="A31" s="18" t="s">
        <v>57</v>
      </c>
      <c r="B31" s="23" t="s">
        <v>58</v>
      </c>
      <c r="C31" s="27" t="s">
        <v>10</v>
      </c>
      <c r="D31" s="25">
        <v>2899.3</v>
      </c>
    </row>
    <row r="32" spans="1:4" s="47" customFormat="1" ht="15">
      <c r="A32" s="43" t="s">
        <v>59</v>
      </c>
      <c r="B32" s="44" t="s">
        <v>60</v>
      </c>
      <c r="C32" s="48" t="s">
        <v>10</v>
      </c>
      <c r="D32" s="49">
        <f>36320.8</f>
        <v>36320.8</v>
      </c>
    </row>
    <row r="33" spans="1:4" ht="15">
      <c r="A33" s="18" t="s">
        <v>61</v>
      </c>
      <c r="B33" s="23" t="s">
        <v>47</v>
      </c>
      <c r="C33" s="27" t="s">
        <v>10</v>
      </c>
      <c r="D33" s="25">
        <f>13713.44+6652.17</f>
        <v>20365.61</v>
      </c>
    </row>
    <row r="34" spans="1:4" ht="15">
      <c r="A34" s="18" t="s">
        <v>62</v>
      </c>
      <c r="B34" s="23" t="s">
        <v>58</v>
      </c>
      <c r="C34" s="27" t="s">
        <v>10</v>
      </c>
      <c r="D34" s="25">
        <f>4141.46+2008.96</f>
        <v>6150.42</v>
      </c>
    </row>
    <row r="35" spans="1:4" s="47" customFormat="1" ht="22.5">
      <c r="A35" s="43" t="s">
        <v>63</v>
      </c>
      <c r="B35" s="44" t="s">
        <v>64</v>
      </c>
      <c r="C35" s="48" t="s">
        <v>10</v>
      </c>
      <c r="D35" s="49">
        <v>5268.37</v>
      </c>
    </row>
    <row r="36" spans="1:4" ht="15" hidden="1">
      <c r="A36" s="18" t="s">
        <v>65</v>
      </c>
      <c r="B36" s="24" t="s">
        <v>66</v>
      </c>
      <c r="C36" s="27" t="s">
        <v>10</v>
      </c>
      <c r="D36" s="25"/>
    </row>
    <row r="37" spans="1:4" ht="15" hidden="1">
      <c r="A37" s="18" t="s">
        <v>67</v>
      </c>
      <c r="B37" s="24" t="s">
        <v>68</v>
      </c>
      <c r="C37" s="27" t="s">
        <v>10</v>
      </c>
      <c r="D37" s="25"/>
    </row>
    <row r="38" spans="1:4" ht="15" hidden="1">
      <c r="A38" s="18" t="s">
        <v>69</v>
      </c>
      <c r="B38" s="24" t="s">
        <v>70</v>
      </c>
      <c r="C38" s="27" t="s">
        <v>10</v>
      </c>
      <c r="D38" s="25"/>
    </row>
    <row r="39" spans="1:4" ht="22.5" hidden="1">
      <c r="A39" s="18" t="s">
        <v>71</v>
      </c>
      <c r="B39" s="24" t="s">
        <v>72</v>
      </c>
      <c r="C39" s="20" t="s">
        <v>73</v>
      </c>
      <c r="D39" s="25"/>
    </row>
    <row r="40" spans="1:4" ht="22.5" hidden="1">
      <c r="A40" s="18" t="s">
        <v>74</v>
      </c>
      <c r="B40" s="24" t="s">
        <v>75</v>
      </c>
      <c r="C40" s="27" t="s">
        <v>10</v>
      </c>
      <c r="D40" s="25"/>
    </row>
    <row r="41" spans="1:4" s="47" customFormat="1" ht="45">
      <c r="A41" s="43" t="s">
        <v>76</v>
      </c>
      <c r="B41" s="44" t="s">
        <v>77</v>
      </c>
      <c r="C41" s="48" t="s">
        <v>10</v>
      </c>
      <c r="D41" s="49">
        <v>20602.72</v>
      </c>
    </row>
    <row r="42" spans="1:4" s="47" customFormat="1" ht="15">
      <c r="A42" s="43" t="s">
        <v>138</v>
      </c>
      <c r="B42" s="44" t="s">
        <v>139</v>
      </c>
      <c r="C42" s="48" t="s">
        <v>10</v>
      </c>
      <c r="D42" s="49">
        <v>5270.09</v>
      </c>
    </row>
    <row r="43" spans="1:4" s="47" customFormat="1" ht="15">
      <c r="A43" s="43" t="s">
        <v>140</v>
      </c>
      <c r="B43" s="44" t="s">
        <v>141</v>
      </c>
      <c r="C43" s="48" t="s">
        <v>10</v>
      </c>
      <c r="D43" s="49">
        <v>38929.86</v>
      </c>
    </row>
    <row r="44" spans="1:4" s="47" customFormat="1" ht="15">
      <c r="A44" s="43" t="s">
        <v>142</v>
      </c>
      <c r="B44" s="44" t="s">
        <v>143</v>
      </c>
      <c r="C44" s="48" t="s">
        <v>10</v>
      </c>
      <c r="D44" s="49">
        <f>SUM(D45:D47)</f>
        <v>6101.629999999999</v>
      </c>
    </row>
    <row r="45" spans="1:4" ht="15">
      <c r="A45" s="18" t="s">
        <v>144</v>
      </c>
      <c r="B45" s="24" t="s">
        <v>147</v>
      </c>
      <c r="C45" s="27" t="s">
        <v>10</v>
      </c>
      <c r="D45" s="25">
        <v>5303.23</v>
      </c>
    </row>
    <row r="46" spans="1:4" ht="15">
      <c r="A46" s="18" t="s">
        <v>145</v>
      </c>
      <c r="B46" s="24" t="s">
        <v>149</v>
      </c>
      <c r="C46" s="27" t="s">
        <v>10</v>
      </c>
      <c r="D46" s="25">
        <v>238.4</v>
      </c>
    </row>
    <row r="47" spans="1:4" ht="15">
      <c r="A47" s="18" t="s">
        <v>146</v>
      </c>
      <c r="B47" s="24" t="s">
        <v>148</v>
      </c>
      <c r="C47" s="27" t="s">
        <v>10</v>
      </c>
      <c r="D47" s="25">
        <v>560</v>
      </c>
    </row>
    <row r="48" spans="1:4" ht="22.5">
      <c r="A48" s="18" t="s">
        <v>78</v>
      </c>
      <c r="B48" s="19" t="s">
        <v>79</v>
      </c>
      <c r="C48" s="27" t="s">
        <v>10</v>
      </c>
      <c r="D48" s="25">
        <f>9218.58</f>
        <v>9218.58</v>
      </c>
    </row>
    <row r="49" spans="1:4" ht="56.25">
      <c r="A49" s="18" t="s">
        <v>80</v>
      </c>
      <c r="B49" s="19" t="s">
        <v>81</v>
      </c>
      <c r="C49" s="27" t="s">
        <v>10</v>
      </c>
      <c r="D49" s="25">
        <f>9218.58-1843.72</f>
        <v>7374.86</v>
      </c>
    </row>
    <row r="50" spans="1:4" ht="15">
      <c r="A50" s="18" t="s">
        <v>82</v>
      </c>
      <c r="B50" s="19" t="s">
        <v>84</v>
      </c>
      <c r="C50" s="20" t="s">
        <v>85</v>
      </c>
      <c r="D50" s="22">
        <v>58725</v>
      </c>
    </row>
    <row r="51" spans="1:4" ht="15">
      <c r="A51" s="18" t="s">
        <v>150</v>
      </c>
      <c r="B51" s="23" t="s">
        <v>87</v>
      </c>
      <c r="C51" s="20" t="s">
        <v>85</v>
      </c>
      <c r="D51" s="25">
        <v>0</v>
      </c>
    </row>
    <row r="52" spans="1:4" ht="15">
      <c r="A52" s="18" t="s">
        <v>151</v>
      </c>
      <c r="B52" s="23" t="s">
        <v>89</v>
      </c>
      <c r="C52" s="20" t="s">
        <v>85</v>
      </c>
      <c r="D52" s="25">
        <v>58725</v>
      </c>
    </row>
    <row r="53" spans="1:4" ht="15">
      <c r="A53" s="18" t="s">
        <v>83</v>
      </c>
      <c r="B53" s="19" t="s">
        <v>91</v>
      </c>
      <c r="C53" s="20" t="s">
        <v>85</v>
      </c>
      <c r="D53" s="22">
        <f>D54+D55</f>
        <v>5650</v>
      </c>
    </row>
    <row r="54" spans="1:4" ht="15">
      <c r="A54" s="18" t="s">
        <v>86</v>
      </c>
      <c r="B54" s="23" t="s">
        <v>15</v>
      </c>
      <c r="C54" s="20" t="s">
        <v>85</v>
      </c>
      <c r="D54" s="25">
        <v>5650</v>
      </c>
    </row>
    <row r="55" spans="1:4" ht="15">
      <c r="A55" s="18" t="s">
        <v>88</v>
      </c>
      <c r="B55" s="23" t="s">
        <v>16</v>
      </c>
      <c r="C55" s="20" t="s">
        <v>85</v>
      </c>
      <c r="D55" s="25">
        <v>0</v>
      </c>
    </row>
    <row r="56" spans="1:4" ht="15">
      <c r="A56" s="18" t="s">
        <v>90</v>
      </c>
      <c r="B56" s="19" t="s">
        <v>93</v>
      </c>
      <c r="C56" s="20" t="s">
        <v>85</v>
      </c>
      <c r="D56" s="25">
        <f>D50+D53</f>
        <v>64375</v>
      </c>
    </row>
    <row r="57" spans="1:4" ht="15">
      <c r="A57" s="18" t="s">
        <v>92</v>
      </c>
      <c r="B57" s="19" t="s">
        <v>95</v>
      </c>
      <c r="C57" s="20" t="s">
        <v>85</v>
      </c>
      <c r="D57" s="22">
        <v>29313.1</v>
      </c>
    </row>
    <row r="58" spans="1:4" ht="15">
      <c r="A58" s="18" t="s">
        <v>152</v>
      </c>
      <c r="B58" s="23" t="s">
        <v>96</v>
      </c>
      <c r="C58" s="20" t="s">
        <v>85</v>
      </c>
      <c r="D58" s="25">
        <v>17313.1</v>
      </c>
    </row>
    <row r="59" spans="1:4" ht="15">
      <c r="A59" s="18" t="s">
        <v>153</v>
      </c>
      <c r="B59" s="23" t="s">
        <v>97</v>
      </c>
      <c r="C59" s="20" t="s">
        <v>85</v>
      </c>
      <c r="D59" s="25">
        <v>12000</v>
      </c>
    </row>
    <row r="60" spans="1:4" ht="15">
      <c r="A60" s="18" t="s">
        <v>94</v>
      </c>
      <c r="B60" s="29" t="s">
        <v>99</v>
      </c>
      <c r="C60" s="20" t="s">
        <v>100</v>
      </c>
      <c r="D60" s="51">
        <v>38.95</v>
      </c>
    </row>
    <row r="61" spans="1:4" ht="22.5">
      <c r="A61" s="18" t="s">
        <v>98</v>
      </c>
      <c r="B61" s="19" t="s">
        <v>102</v>
      </c>
      <c r="C61" s="20" t="s">
        <v>103</v>
      </c>
      <c r="D61" s="25">
        <v>473.8</v>
      </c>
    </row>
    <row r="62" spans="1:4" ht="15">
      <c r="A62" s="18" t="s">
        <v>101</v>
      </c>
      <c r="B62" s="19" t="s">
        <v>105</v>
      </c>
      <c r="C62" s="20" t="s">
        <v>106</v>
      </c>
      <c r="D62" s="25">
        <v>0</v>
      </c>
    </row>
    <row r="63" spans="1:4" ht="15">
      <c r="A63" s="18" t="s">
        <v>104</v>
      </c>
      <c r="B63" s="29" t="s">
        <v>108</v>
      </c>
      <c r="C63" s="20" t="s">
        <v>106</v>
      </c>
      <c r="D63" s="25">
        <v>19</v>
      </c>
    </row>
    <row r="64" spans="1:4" ht="22.5">
      <c r="A64" s="18" t="s">
        <v>107</v>
      </c>
      <c r="B64" s="23" t="s">
        <v>110</v>
      </c>
      <c r="C64" s="20" t="s">
        <v>73</v>
      </c>
      <c r="D64" s="25">
        <v>555</v>
      </c>
    </row>
    <row r="65" spans="1:4" ht="33.75">
      <c r="A65" s="18" t="s">
        <v>109</v>
      </c>
      <c r="B65" s="23" t="s">
        <v>112</v>
      </c>
      <c r="C65" s="27" t="s">
        <v>113</v>
      </c>
      <c r="D65" s="25">
        <v>0.95</v>
      </c>
    </row>
    <row r="66" spans="1:4" ht="15">
      <c r="A66" s="18" t="s">
        <v>111</v>
      </c>
      <c r="B66" s="29" t="s">
        <v>159</v>
      </c>
      <c r="C66" s="20" t="s">
        <v>85</v>
      </c>
      <c r="D66" s="25">
        <f>D67+D68</f>
        <v>16361.92</v>
      </c>
    </row>
    <row r="67" spans="1:4" ht="15">
      <c r="A67" s="18" t="s">
        <v>154</v>
      </c>
      <c r="B67" s="29" t="s">
        <v>115</v>
      </c>
      <c r="C67" s="20" t="s">
        <v>85</v>
      </c>
      <c r="D67" s="22">
        <v>137.632</v>
      </c>
    </row>
    <row r="68" spans="1:4" ht="15">
      <c r="A68" s="18" t="s">
        <v>155</v>
      </c>
      <c r="B68" s="23" t="s">
        <v>116</v>
      </c>
      <c r="C68" s="20" t="s">
        <v>85</v>
      </c>
      <c r="D68" s="25">
        <f>SUM(D69:D71)</f>
        <v>16224.288</v>
      </c>
    </row>
    <row r="69" spans="1:4" ht="15">
      <c r="A69" s="18" t="s">
        <v>156</v>
      </c>
      <c r="B69" s="24" t="s">
        <v>117</v>
      </c>
      <c r="C69" s="20" t="s">
        <v>85</v>
      </c>
      <c r="D69" s="25">
        <v>6324.5</v>
      </c>
    </row>
    <row r="70" spans="1:4" ht="15">
      <c r="A70" s="18" t="s">
        <v>157</v>
      </c>
      <c r="B70" s="24" t="s">
        <v>118</v>
      </c>
      <c r="C70" s="20" t="s">
        <v>85</v>
      </c>
      <c r="D70" s="25">
        <v>3899.999</v>
      </c>
    </row>
    <row r="71" spans="1:4" ht="15">
      <c r="A71" s="18" t="s">
        <v>158</v>
      </c>
      <c r="B71" s="24" t="s">
        <v>119</v>
      </c>
      <c r="C71" s="20" t="s">
        <v>85</v>
      </c>
      <c r="D71" s="25">
        <v>5999.789</v>
      </c>
    </row>
    <row r="72" spans="1:4" ht="15.75" thickBot="1">
      <c r="A72" s="32" t="s">
        <v>114</v>
      </c>
      <c r="B72" s="33" t="s">
        <v>120</v>
      </c>
      <c r="C72" s="34"/>
      <c r="D72" s="52" t="s">
        <v>160</v>
      </c>
    </row>
  </sheetData>
  <sheetProtection/>
  <mergeCells count="2"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8.57421875" style="0" customWidth="1"/>
    <col min="2" max="2" width="51.57421875" style="0" customWidth="1"/>
    <col min="3" max="3" width="15.57421875" style="0" customWidth="1"/>
    <col min="4" max="4" width="39.8515625" style="0" customWidth="1"/>
  </cols>
  <sheetData>
    <row r="1" ht="15">
      <c r="D1" s="1"/>
    </row>
    <row r="2" spans="1:24" ht="35.25" customHeight="1">
      <c r="A2" s="115" t="s">
        <v>0</v>
      </c>
      <c r="B2" s="116"/>
      <c r="C2" s="116"/>
      <c r="D2" s="117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</row>
    <row r="3" spans="1:24" ht="21" customHeight="1">
      <c r="A3" s="116" t="s">
        <v>162</v>
      </c>
      <c r="B3" s="116"/>
      <c r="C3" s="116"/>
      <c r="D3" s="116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</row>
    <row r="4" spans="1:23" ht="15.75" thickBot="1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</row>
    <row r="5" spans="1:23" ht="23.25" thickBot="1">
      <c r="A5" s="7" t="s">
        <v>1</v>
      </c>
      <c r="B5" s="8" t="s">
        <v>2</v>
      </c>
      <c r="C5" s="8" t="s">
        <v>3</v>
      </c>
      <c r="D5" s="9" t="s">
        <v>4</v>
      </c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</row>
    <row r="6" spans="1:23" ht="15.75" thickBot="1">
      <c r="A6" s="35">
        <v>1</v>
      </c>
      <c r="B6" s="11">
        <v>2</v>
      </c>
      <c r="C6" s="36">
        <v>3</v>
      </c>
      <c r="D6" s="37">
        <v>4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  <c r="T6" s="4"/>
      <c r="U6" s="4"/>
      <c r="V6" s="4"/>
      <c r="W6" s="4"/>
    </row>
    <row r="7" spans="1:23" ht="22.5">
      <c r="A7" s="14" t="s">
        <v>5</v>
      </c>
      <c r="B7" s="15" t="s">
        <v>6</v>
      </c>
      <c r="C7" s="16" t="s">
        <v>7</v>
      </c>
      <c r="D7" s="17" t="s">
        <v>121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s="47" customFormat="1" ht="15.75" customHeight="1">
      <c r="A8" s="43" t="s">
        <v>8</v>
      </c>
      <c r="B8" s="53" t="s">
        <v>9</v>
      </c>
      <c r="C8" s="45" t="s">
        <v>10</v>
      </c>
      <c r="D8" s="54">
        <f>D9+D46</f>
        <v>135709.19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3" s="47" customFormat="1" ht="33.75">
      <c r="A9" s="43" t="s">
        <v>122</v>
      </c>
      <c r="B9" s="53" t="s">
        <v>123</v>
      </c>
      <c r="C9" s="45" t="s">
        <v>10</v>
      </c>
      <c r="D9" s="56">
        <f>D10+D11+D14+D24+D25+D26+D27+D28+D31+D34+D40+D41+D42+D43</f>
        <v>127515.3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spans="1:4" s="47" customFormat="1" ht="22.5">
      <c r="A10" s="43" t="s">
        <v>12</v>
      </c>
      <c r="B10" s="44" t="s">
        <v>124</v>
      </c>
      <c r="C10" s="45" t="s">
        <v>10</v>
      </c>
      <c r="D10" s="49">
        <v>0</v>
      </c>
    </row>
    <row r="11" spans="1:4" s="47" customFormat="1" ht="33.75">
      <c r="A11" s="57" t="s">
        <v>17</v>
      </c>
      <c r="B11" s="44" t="s">
        <v>18</v>
      </c>
      <c r="C11" s="45" t="s">
        <v>10</v>
      </c>
      <c r="D11" s="54">
        <v>15791.2</v>
      </c>
    </row>
    <row r="12" spans="1:4" ht="15">
      <c r="A12" s="26" t="s">
        <v>19</v>
      </c>
      <c r="B12" s="24" t="s">
        <v>20</v>
      </c>
      <c r="C12" s="20" t="s">
        <v>21</v>
      </c>
      <c r="D12" s="21">
        <f>D11/D13</f>
        <v>2.099901994289871</v>
      </c>
    </row>
    <row r="13" spans="1:4" ht="15">
      <c r="A13" s="26" t="s">
        <v>22</v>
      </c>
      <c r="B13" s="24" t="s">
        <v>23</v>
      </c>
      <c r="C13" s="20" t="s">
        <v>125</v>
      </c>
      <c r="D13" s="21">
        <v>7519.97</v>
      </c>
    </row>
    <row r="14" spans="1:4" s="47" customFormat="1" ht="15">
      <c r="A14" s="57" t="s">
        <v>25</v>
      </c>
      <c r="B14" s="44" t="s">
        <v>126</v>
      </c>
      <c r="C14" s="45" t="s">
        <v>10</v>
      </c>
      <c r="D14" s="54">
        <v>830.43</v>
      </c>
    </row>
    <row r="15" spans="1:4" ht="15">
      <c r="A15" s="26" t="s">
        <v>27</v>
      </c>
      <c r="B15" s="24" t="s">
        <v>28</v>
      </c>
      <c r="C15" s="20" t="s">
        <v>29</v>
      </c>
      <c r="D15" s="38">
        <f>SUM(D16:D23)</f>
        <v>26.06</v>
      </c>
    </row>
    <row r="16" spans="1:4" ht="15">
      <c r="A16" s="26" t="s">
        <v>30</v>
      </c>
      <c r="B16" s="28" t="s">
        <v>31</v>
      </c>
      <c r="C16" s="20" t="s">
        <v>29</v>
      </c>
      <c r="D16" s="21">
        <v>0</v>
      </c>
    </row>
    <row r="17" spans="1:4" ht="15">
      <c r="A17" s="26" t="s">
        <v>32</v>
      </c>
      <c r="B17" s="28" t="s">
        <v>33</v>
      </c>
      <c r="C17" s="20" t="s">
        <v>29</v>
      </c>
      <c r="D17" s="21">
        <v>0</v>
      </c>
    </row>
    <row r="18" spans="1:4" ht="15">
      <c r="A18" s="26" t="s">
        <v>34</v>
      </c>
      <c r="B18" s="28" t="s">
        <v>35</v>
      </c>
      <c r="C18" s="20" t="s">
        <v>29</v>
      </c>
      <c r="D18" s="21">
        <v>0</v>
      </c>
    </row>
    <row r="19" spans="1:4" ht="15">
      <c r="A19" s="26" t="s">
        <v>36</v>
      </c>
      <c r="B19" s="28" t="s">
        <v>37</v>
      </c>
      <c r="C19" s="20" t="s">
        <v>29</v>
      </c>
      <c r="D19" s="21">
        <v>26.06</v>
      </c>
    </row>
    <row r="20" spans="1:4" ht="15">
      <c r="A20" s="26" t="s">
        <v>38</v>
      </c>
      <c r="B20" s="28" t="s">
        <v>39</v>
      </c>
      <c r="C20" s="20" t="s">
        <v>29</v>
      </c>
      <c r="D20" s="21">
        <v>0</v>
      </c>
    </row>
    <row r="21" spans="1:4" ht="15">
      <c r="A21" s="26" t="s">
        <v>40</v>
      </c>
      <c r="B21" s="28" t="s">
        <v>41</v>
      </c>
      <c r="C21" s="20" t="s">
        <v>29</v>
      </c>
      <c r="D21" s="21">
        <v>0</v>
      </c>
    </row>
    <row r="22" spans="1:4" ht="15">
      <c r="A22" s="26" t="s">
        <v>42</v>
      </c>
      <c r="B22" s="28" t="s">
        <v>43</v>
      </c>
      <c r="C22" s="20" t="s">
        <v>29</v>
      </c>
      <c r="D22" s="21">
        <v>0</v>
      </c>
    </row>
    <row r="23" spans="1:4" ht="15">
      <c r="A23" s="26" t="s">
        <v>44</v>
      </c>
      <c r="B23" s="28" t="s">
        <v>45</v>
      </c>
      <c r="C23" s="20" t="s">
        <v>29</v>
      </c>
      <c r="D23" s="21">
        <v>0</v>
      </c>
    </row>
    <row r="24" spans="1:4" s="47" customFormat="1" ht="15">
      <c r="A24" s="57" t="s">
        <v>46</v>
      </c>
      <c r="B24" s="44" t="s">
        <v>47</v>
      </c>
      <c r="C24" s="45" t="s">
        <v>10</v>
      </c>
      <c r="D24" s="54">
        <v>26848.54</v>
      </c>
    </row>
    <row r="25" spans="1:4" s="47" customFormat="1" ht="22.5">
      <c r="A25" s="57" t="s">
        <v>48</v>
      </c>
      <c r="B25" s="44" t="s">
        <v>49</v>
      </c>
      <c r="C25" s="45" t="s">
        <v>10</v>
      </c>
      <c r="D25" s="54">
        <v>8108.26</v>
      </c>
    </row>
    <row r="26" spans="1:4" s="47" customFormat="1" ht="22.5">
      <c r="A26" s="57" t="s">
        <v>50</v>
      </c>
      <c r="B26" s="44" t="s">
        <v>51</v>
      </c>
      <c r="C26" s="45" t="s">
        <v>10</v>
      </c>
      <c r="D26" s="54">
        <v>2871.15</v>
      </c>
    </row>
    <row r="27" spans="1:4" s="47" customFormat="1" ht="22.5">
      <c r="A27" s="57" t="s">
        <v>52</v>
      </c>
      <c r="B27" s="44" t="s">
        <v>53</v>
      </c>
      <c r="C27" s="45" t="s">
        <v>10</v>
      </c>
      <c r="D27" s="54">
        <v>13634.3</v>
      </c>
    </row>
    <row r="28" spans="1:4" s="47" customFormat="1" ht="15">
      <c r="A28" s="57" t="s">
        <v>54</v>
      </c>
      <c r="B28" s="44" t="s">
        <v>55</v>
      </c>
      <c r="C28" s="45" t="s">
        <v>10</v>
      </c>
      <c r="D28" s="54">
        <f>SUM(D29:D30)</f>
        <v>4655.71</v>
      </c>
    </row>
    <row r="29" spans="1:4" ht="15">
      <c r="A29" s="26" t="s">
        <v>56</v>
      </c>
      <c r="B29" s="23" t="s">
        <v>47</v>
      </c>
      <c r="C29" s="20" t="s">
        <v>10</v>
      </c>
      <c r="D29" s="21">
        <v>3575.82</v>
      </c>
    </row>
    <row r="30" spans="1:4" ht="15">
      <c r="A30" s="26" t="s">
        <v>57</v>
      </c>
      <c r="B30" s="23" t="s">
        <v>58</v>
      </c>
      <c r="C30" s="20" t="s">
        <v>10</v>
      </c>
      <c r="D30" s="21">
        <v>1079.89</v>
      </c>
    </row>
    <row r="31" spans="1:4" s="47" customFormat="1" ht="15">
      <c r="A31" s="57" t="s">
        <v>59</v>
      </c>
      <c r="B31" s="44" t="s">
        <v>60</v>
      </c>
      <c r="C31" s="45" t="s">
        <v>10</v>
      </c>
      <c r="D31" s="54">
        <v>28530.07</v>
      </c>
    </row>
    <row r="32" spans="1:4" ht="15">
      <c r="A32" s="26" t="s">
        <v>61</v>
      </c>
      <c r="B32" s="23" t="s">
        <v>47</v>
      </c>
      <c r="C32" s="20" t="s">
        <v>10</v>
      </c>
      <c r="D32" s="21">
        <f>10251.95+5156.06</f>
        <v>15408.010000000002</v>
      </c>
    </row>
    <row r="33" spans="1:4" ht="15">
      <c r="A33" s="26" t="s">
        <v>62</v>
      </c>
      <c r="B33" s="23" t="s">
        <v>58</v>
      </c>
      <c r="C33" s="20" t="s">
        <v>10</v>
      </c>
      <c r="D33" s="21">
        <f>3096.09+935.02</f>
        <v>4031.11</v>
      </c>
    </row>
    <row r="34" spans="1:4" s="47" customFormat="1" ht="22.5">
      <c r="A34" s="57" t="s">
        <v>63</v>
      </c>
      <c r="B34" s="44" t="s">
        <v>64</v>
      </c>
      <c r="C34" s="45" t="s">
        <v>10</v>
      </c>
      <c r="D34" s="54">
        <v>6739.14</v>
      </c>
    </row>
    <row r="35" spans="1:4" ht="15" hidden="1">
      <c r="A35" s="18" t="s">
        <v>65</v>
      </c>
      <c r="B35" s="23" t="s">
        <v>66</v>
      </c>
      <c r="C35" s="20" t="s">
        <v>10</v>
      </c>
      <c r="D35" s="25"/>
    </row>
    <row r="36" spans="1:4" ht="15" hidden="1">
      <c r="A36" s="18" t="s">
        <v>67</v>
      </c>
      <c r="B36" s="23" t="s">
        <v>68</v>
      </c>
      <c r="C36" s="20" t="s">
        <v>10</v>
      </c>
      <c r="D36" s="25"/>
    </row>
    <row r="37" spans="1:4" ht="15" hidden="1">
      <c r="A37" s="18" t="s">
        <v>69</v>
      </c>
      <c r="B37" s="23" t="s">
        <v>70</v>
      </c>
      <c r="C37" s="20" t="s">
        <v>10</v>
      </c>
      <c r="D37" s="25"/>
    </row>
    <row r="38" spans="1:4" ht="22.5" hidden="1">
      <c r="A38" s="18" t="s">
        <v>71</v>
      </c>
      <c r="B38" s="23" t="s">
        <v>72</v>
      </c>
      <c r="C38" s="20" t="s">
        <v>127</v>
      </c>
      <c r="D38" s="39"/>
    </row>
    <row r="39" spans="1:4" ht="22.5" hidden="1">
      <c r="A39" s="18" t="s">
        <v>74</v>
      </c>
      <c r="B39" s="23" t="s">
        <v>75</v>
      </c>
      <c r="C39" s="20" t="s">
        <v>10</v>
      </c>
      <c r="D39" s="25"/>
    </row>
    <row r="40" spans="1:4" s="47" customFormat="1" ht="45">
      <c r="A40" s="43" t="s">
        <v>76</v>
      </c>
      <c r="B40" s="44" t="s">
        <v>77</v>
      </c>
      <c r="C40" s="45" t="s">
        <v>10</v>
      </c>
      <c r="D40" s="49">
        <v>4418.94</v>
      </c>
    </row>
    <row r="41" spans="1:4" s="47" customFormat="1" ht="15">
      <c r="A41" s="43" t="s">
        <v>138</v>
      </c>
      <c r="B41" s="44" t="s">
        <v>139</v>
      </c>
      <c r="C41" s="48" t="s">
        <v>10</v>
      </c>
      <c r="D41" s="49">
        <v>3265.76</v>
      </c>
    </row>
    <row r="42" spans="1:4" s="47" customFormat="1" ht="15">
      <c r="A42" s="43" t="s">
        <v>140</v>
      </c>
      <c r="B42" s="44" t="s">
        <v>141</v>
      </c>
      <c r="C42" s="48" t="s">
        <v>10</v>
      </c>
      <c r="D42" s="49">
        <v>11202.97</v>
      </c>
    </row>
    <row r="43" spans="1:4" s="47" customFormat="1" ht="15">
      <c r="A43" s="43" t="s">
        <v>142</v>
      </c>
      <c r="B43" s="44" t="s">
        <v>143</v>
      </c>
      <c r="C43" s="48" t="s">
        <v>10</v>
      </c>
      <c r="D43" s="49">
        <f>SUM(D44:D45)</f>
        <v>618.83</v>
      </c>
    </row>
    <row r="44" spans="1:4" ht="15">
      <c r="A44" s="18" t="s">
        <v>144</v>
      </c>
      <c r="B44" s="24" t="s">
        <v>149</v>
      </c>
      <c r="C44" s="27" t="s">
        <v>10</v>
      </c>
      <c r="D44" s="25">
        <v>185.83</v>
      </c>
    </row>
    <row r="45" spans="1:4" ht="15">
      <c r="A45" s="18" t="s">
        <v>145</v>
      </c>
      <c r="B45" s="24" t="s">
        <v>148</v>
      </c>
      <c r="C45" s="27" t="s">
        <v>10</v>
      </c>
      <c r="D45" s="25">
        <v>433</v>
      </c>
    </row>
    <row r="46" spans="1:4" ht="22.5">
      <c r="A46" s="18" t="s">
        <v>78</v>
      </c>
      <c r="B46" s="19" t="s">
        <v>79</v>
      </c>
      <c r="C46" s="20" t="s">
        <v>10</v>
      </c>
      <c r="D46" s="25">
        <v>8193.89</v>
      </c>
    </row>
    <row r="47" spans="1:4" ht="67.5">
      <c r="A47" s="18" t="s">
        <v>80</v>
      </c>
      <c r="B47" s="19" t="s">
        <v>128</v>
      </c>
      <c r="C47" s="20" t="s">
        <v>10</v>
      </c>
      <c r="D47" s="25">
        <f>8193.89-1638.78</f>
        <v>6555.11</v>
      </c>
    </row>
    <row r="48" spans="1:4" ht="22.5">
      <c r="A48" s="18" t="s">
        <v>83</v>
      </c>
      <c r="B48" s="19" t="s">
        <v>129</v>
      </c>
      <c r="C48" s="20" t="s">
        <v>85</v>
      </c>
      <c r="D48" s="25">
        <v>18000</v>
      </c>
    </row>
    <row r="49" spans="1:4" ht="33.75">
      <c r="A49" s="18" t="s">
        <v>90</v>
      </c>
      <c r="B49" s="19" t="s">
        <v>130</v>
      </c>
      <c r="C49" s="20" t="s">
        <v>85</v>
      </c>
      <c r="D49" s="25">
        <v>0</v>
      </c>
    </row>
    <row r="50" spans="1:4" ht="22.5">
      <c r="A50" s="18" t="s">
        <v>92</v>
      </c>
      <c r="B50" s="19" t="s">
        <v>131</v>
      </c>
      <c r="C50" s="20" t="s">
        <v>85</v>
      </c>
      <c r="D50" s="25">
        <v>18000</v>
      </c>
    </row>
    <row r="51" spans="1:4" ht="22.5">
      <c r="A51" s="18" t="s">
        <v>94</v>
      </c>
      <c r="B51" s="29" t="s">
        <v>132</v>
      </c>
      <c r="C51" s="20" t="s">
        <v>103</v>
      </c>
      <c r="D51" s="25">
        <v>150.2</v>
      </c>
    </row>
    <row r="52" spans="1:4" ht="22.5">
      <c r="A52" s="18" t="s">
        <v>98</v>
      </c>
      <c r="B52" s="29" t="s">
        <v>133</v>
      </c>
      <c r="C52" s="20" t="s">
        <v>103</v>
      </c>
      <c r="D52" s="25">
        <v>69</v>
      </c>
    </row>
    <row r="53" spans="1:4" ht="15">
      <c r="A53" s="18" t="s">
        <v>101</v>
      </c>
      <c r="B53" s="29" t="s">
        <v>134</v>
      </c>
      <c r="C53" s="20" t="s">
        <v>106</v>
      </c>
      <c r="D53" s="39">
        <v>9</v>
      </c>
    </row>
    <row r="54" spans="1:4" ht="15">
      <c r="A54" s="18" t="s">
        <v>104</v>
      </c>
      <c r="B54" s="29" t="s">
        <v>135</v>
      </c>
      <c r="C54" s="20" t="s">
        <v>106</v>
      </c>
      <c r="D54" s="39">
        <v>6</v>
      </c>
    </row>
    <row r="55" spans="1:4" ht="22.5">
      <c r="A55" s="30" t="s">
        <v>107</v>
      </c>
      <c r="B55" s="40" t="s">
        <v>136</v>
      </c>
      <c r="C55" s="31" t="s">
        <v>127</v>
      </c>
      <c r="D55" s="39">
        <v>363</v>
      </c>
    </row>
    <row r="56" spans="1:4" ht="15.75" thickBot="1">
      <c r="A56" s="32" t="s">
        <v>109</v>
      </c>
      <c r="B56" s="33" t="s">
        <v>120</v>
      </c>
      <c r="C56" s="41"/>
      <c r="D56" s="42"/>
    </row>
  </sheetData>
  <sheetProtection/>
  <mergeCells count="2"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2"/>
  <sheetViews>
    <sheetView zoomScalePageLayoutView="0" workbookViewId="0" topLeftCell="A43">
      <selection activeCell="D65" sqref="D65"/>
    </sheetView>
  </sheetViews>
  <sheetFormatPr defaultColWidth="9.140625" defaultRowHeight="15"/>
  <cols>
    <col min="1" max="1" width="8.57421875" style="0" customWidth="1"/>
    <col min="2" max="2" width="51.57421875" style="0" customWidth="1"/>
    <col min="3" max="3" width="15.57421875" style="0" customWidth="1"/>
    <col min="4" max="4" width="39.8515625" style="0" customWidth="1"/>
  </cols>
  <sheetData>
    <row r="1" ht="15">
      <c r="D1" s="1"/>
    </row>
    <row r="2" spans="1:24" ht="35.25" customHeight="1">
      <c r="A2" s="115" t="s">
        <v>0</v>
      </c>
      <c r="B2" s="116"/>
      <c r="C2" s="116"/>
      <c r="D2" s="117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</row>
    <row r="3" spans="1:24" ht="21" customHeight="1">
      <c r="A3" s="116" t="s">
        <v>161</v>
      </c>
      <c r="B3" s="116"/>
      <c r="C3" s="116"/>
      <c r="D3" s="116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</row>
    <row r="4" spans="1:24" ht="15.75" thickBot="1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3"/>
      <c r="N4" s="3"/>
      <c r="O4" s="3"/>
      <c r="P4" s="3"/>
      <c r="Q4" s="3"/>
      <c r="R4" s="3"/>
      <c r="S4" s="3"/>
      <c r="T4" s="3"/>
      <c r="U4" s="4"/>
      <c r="V4" s="4"/>
      <c r="W4" s="4"/>
      <c r="X4" s="4"/>
    </row>
    <row r="5" spans="1:24" ht="23.25" thickBot="1">
      <c r="A5" s="7" t="s">
        <v>1</v>
      </c>
      <c r="B5" s="8" t="s">
        <v>2</v>
      </c>
      <c r="C5" s="8" t="s">
        <v>3</v>
      </c>
      <c r="D5" s="9" t="s">
        <v>4</v>
      </c>
      <c r="E5" s="6"/>
      <c r="F5" s="6"/>
      <c r="G5" s="6"/>
      <c r="H5" s="6"/>
      <c r="I5" s="6"/>
      <c r="J5" s="6"/>
      <c r="K5" s="6"/>
      <c r="L5" s="6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</row>
    <row r="6" spans="1:24" ht="15.75" thickBot="1">
      <c r="A6" s="10">
        <v>1</v>
      </c>
      <c r="B6" s="11">
        <v>2</v>
      </c>
      <c r="C6" s="12">
        <v>3</v>
      </c>
      <c r="D6" s="13">
        <v>4</v>
      </c>
      <c r="E6" s="6"/>
      <c r="F6" s="6"/>
      <c r="G6" s="6"/>
      <c r="H6" s="6"/>
      <c r="I6" s="6"/>
      <c r="J6" s="6"/>
      <c r="K6" s="6"/>
      <c r="L6" s="6"/>
      <c r="M6" s="3"/>
      <c r="N6" s="3"/>
      <c r="O6" s="3"/>
      <c r="P6" s="3"/>
      <c r="Q6" s="3"/>
      <c r="R6" s="3"/>
      <c r="S6" s="3"/>
      <c r="T6" s="3"/>
      <c r="U6" s="4"/>
      <c r="V6" s="4"/>
      <c r="W6" s="4"/>
      <c r="X6" s="4"/>
    </row>
    <row r="7" spans="1:24" ht="35.25" customHeight="1">
      <c r="A7" s="14" t="s">
        <v>5</v>
      </c>
      <c r="B7" s="15" t="s">
        <v>6</v>
      </c>
      <c r="C7" s="16" t="s">
        <v>7</v>
      </c>
      <c r="D7" s="17" t="s">
        <v>163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47" customFormat="1" ht="18.75" customHeight="1">
      <c r="A8" s="43" t="s">
        <v>8</v>
      </c>
      <c r="B8" s="53" t="s">
        <v>9</v>
      </c>
      <c r="C8" s="45" t="s">
        <v>10</v>
      </c>
      <c r="D8" s="54">
        <f>D9+D48</f>
        <v>8950.52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</row>
    <row r="9" spans="1:24" s="47" customFormat="1" ht="30" customHeight="1">
      <c r="A9" s="43">
        <v>3</v>
      </c>
      <c r="B9" s="53" t="s">
        <v>11</v>
      </c>
      <c r="C9" s="45" t="s">
        <v>10</v>
      </c>
      <c r="D9" s="46">
        <f>D10+D12+D15+D25+D26+D27+D28++D29+D32+D35+D41+D42+D43+D44</f>
        <v>7476.17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0" spans="1:4" s="47" customFormat="1" ht="15.75" customHeight="1">
      <c r="A10" s="43" t="s">
        <v>12</v>
      </c>
      <c r="B10" s="44" t="s">
        <v>13</v>
      </c>
      <c r="C10" s="45" t="s">
        <v>10</v>
      </c>
      <c r="D10" s="46">
        <f>D11</f>
        <v>0</v>
      </c>
    </row>
    <row r="11" spans="1:4" ht="15.75" customHeight="1">
      <c r="A11" s="18" t="s">
        <v>14</v>
      </c>
      <c r="B11" s="24" t="s">
        <v>15</v>
      </c>
      <c r="C11" s="20" t="s">
        <v>10</v>
      </c>
      <c r="D11" s="25"/>
    </row>
    <row r="12" spans="1:4" s="47" customFormat="1" ht="35.25" customHeight="1">
      <c r="A12" s="43" t="s">
        <v>17</v>
      </c>
      <c r="B12" s="44" t="s">
        <v>18</v>
      </c>
      <c r="C12" s="48" t="s">
        <v>10</v>
      </c>
      <c r="D12" s="49">
        <v>5710.89</v>
      </c>
    </row>
    <row r="13" spans="1:4" ht="17.25" customHeight="1">
      <c r="A13" s="18" t="s">
        <v>19</v>
      </c>
      <c r="B13" s="24" t="s">
        <v>20</v>
      </c>
      <c r="C13" s="20" t="s">
        <v>21</v>
      </c>
      <c r="D13" s="50">
        <f>D12/D14</f>
        <v>1.611879762912786</v>
      </c>
    </row>
    <row r="14" spans="1:4" ht="17.25" customHeight="1">
      <c r="A14" s="18" t="s">
        <v>22</v>
      </c>
      <c r="B14" s="24" t="s">
        <v>23</v>
      </c>
      <c r="C14" s="20" t="s">
        <v>24</v>
      </c>
      <c r="D14" s="25">
        <v>3543</v>
      </c>
    </row>
    <row r="15" spans="1:4" s="47" customFormat="1" ht="15" customHeight="1">
      <c r="A15" s="43" t="s">
        <v>25</v>
      </c>
      <c r="B15" s="44" t="s">
        <v>26</v>
      </c>
      <c r="C15" s="48" t="s">
        <v>10</v>
      </c>
      <c r="D15" s="49">
        <v>0</v>
      </c>
    </row>
    <row r="16" spans="1:4" ht="15">
      <c r="A16" s="18" t="s">
        <v>27</v>
      </c>
      <c r="B16" s="24" t="s">
        <v>28</v>
      </c>
      <c r="C16" s="20" t="s">
        <v>29</v>
      </c>
      <c r="D16" s="22">
        <f>SUM(D17:D24)</f>
        <v>0</v>
      </c>
    </row>
    <row r="17" spans="1:4" ht="15">
      <c r="A17" s="18" t="s">
        <v>30</v>
      </c>
      <c r="B17" s="28" t="s">
        <v>31</v>
      </c>
      <c r="C17" s="20" t="s">
        <v>29</v>
      </c>
      <c r="D17" s="25"/>
    </row>
    <row r="18" spans="1:4" ht="15">
      <c r="A18" s="18" t="s">
        <v>32</v>
      </c>
      <c r="B18" s="28" t="s">
        <v>33</v>
      </c>
      <c r="C18" s="20" t="s">
        <v>29</v>
      </c>
      <c r="D18" s="25"/>
    </row>
    <row r="19" spans="1:4" ht="15">
      <c r="A19" s="18" t="s">
        <v>34</v>
      </c>
      <c r="B19" s="28" t="s">
        <v>35</v>
      </c>
      <c r="C19" s="20" t="s">
        <v>29</v>
      </c>
      <c r="D19" s="25"/>
    </row>
    <row r="20" spans="1:4" ht="15">
      <c r="A20" s="18" t="s">
        <v>36</v>
      </c>
      <c r="B20" s="28" t="s">
        <v>37</v>
      </c>
      <c r="C20" s="20" t="s">
        <v>29</v>
      </c>
      <c r="D20" s="25"/>
    </row>
    <row r="21" spans="1:4" ht="15">
      <c r="A21" s="18" t="s">
        <v>38</v>
      </c>
      <c r="B21" s="28" t="s">
        <v>39</v>
      </c>
      <c r="C21" s="20" t="s">
        <v>29</v>
      </c>
      <c r="D21" s="25"/>
    </row>
    <row r="22" spans="1:4" ht="15">
      <c r="A22" s="18" t="s">
        <v>40</v>
      </c>
      <c r="B22" s="28" t="s">
        <v>41</v>
      </c>
      <c r="C22" s="20" t="s">
        <v>29</v>
      </c>
      <c r="D22" s="25"/>
    </row>
    <row r="23" spans="1:4" ht="15">
      <c r="A23" s="18" t="s">
        <v>42</v>
      </c>
      <c r="B23" s="28" t="s">
        <v>43</v>
      </c>
      <c r="C23" s="20" t="s">
        <v>29</v>
      </c>
      <c r="D23" s="25"/>
    </row>
    <row r="24" spans="1:4" ht="15">
      <c r="A24" s="18" t="s">
        <v>44</v>
      </c>
      <c r="B24" s="28" t="s">
        <v>45</v>
      </c>
      <c r="C24" s="20" t="s">
        <v>29</v>
      </c>
      <c r="D24" s="25"/>
    </row>
    <row r="25" spans="1:4" s="47" customFormat="1" ht="15">
      <c r="A25" s="43" t="s">
        <v>46</v>
      </c>
      <c r="B25" s="44" t="s">
        <v>47</v>
      </c>
      <c r="C25" s="48" t="s">
        <v>10</v>
      </c>
      <c r="D25" s="49">
        <v>522.84</v>
      </c>
    </row>
    <row r="26" spans="1:4" s="47" customFormat="1" ht="22.5">
      <c r="A26" s="43" t="s">
        <v>48</v>
      </c>
      <c r="B26" s="44" t="s">
        <v>49</v>
      </c>
      <c r="C26" s="48" t="s">
        <v>10</v>
      </c>
      <c r="D26" s="49">
        <v>157.9</v>
      </c>
    </row>
    <row r="27" spans="1:4" s="47" customFormat="1" ht="22.5">
      <c r="A27" s="43" t="s">
        <v>50</v>
      </c>
      <c r="B27" s="44" t="s">
        <v>51</v>
      </c>
      <c r="C27" s="48" t="s">
        <v>10</v>
      </c>
      <c r="D27" s="49">
        <v>0</v>
      </c>
    </row>
    <row r="28" spans="1:4" s="47" customFormat="1" ht="22.5">
      <c r="A28" s="43" t="s">
        <v>52</v>
      </c>
      <c r="B28" s="44" t="s">
        <v>53</v>
      </c>
      <c r="C28" s="48" t="s">
        <v>10</v>
      </c>
      <c r="D28" s="49">
        <v>193.52</v>
      </c>
    </row>
    <row r="29" spans="1:4" s="47" customFormat="1" ht="15">
      <c r="A29" s="43" t="s">
        <v>54</v>
      </c>
      <c r="B29" s="44" t="s">
        <v>55</v>
      </c>
      <c r="C29" s="48" t="s">
        <v>10</v>
      </c>
      <c r="D29" s="49">
        <f>D30+D31</f>
        <v>0</v>
      </c>
    </row>
    <row r="30" spans="1:4" ht="15">
      <c r="A30" s="18" t="s">
        <v>56</v>
      </c>
      <c r="B30" s="23" t="s">
        <v>47</v>
      </c>
      <c r="C30" s="27" t="s">
        <v>10</v>
      </c>
      <c r="D30" s="25">
        <v>0</v>
      </c>
    </row>
    <row r="31" spans="1:4" ht="15">
      <c r="A31" s="18" t="s">
        <v>57</v>
      </c>
      <c r="B31" s="23" t="s">
        <v>58</v>
      </c>
      <c r="C31" s="27" t="s">
        <v>10</v>
      </c>
      <c r="D31" s="25">
        <v>0</v>
      </c>
    </row>
    <row r="32" spans="1:4" s="47" customFormat="1" ht="15">
      <c r="A32" s="43" t="s">
        <v>59</v>
      </c>
      <c r="B32" s="44" t="s">
        <v>60</v>
      </c>
      <c r="C32" s="48" t="s">
        <v>10</v>
      </c>
      <c r="D32" s="49">
        <v>572.64</v>
      </c>
    </row>
    <row r="33" spans="1:4" ht="15">
      <c r="A33" s="18" t="s">
        <v>61</v>
      </c>
      <c r="B33" s="23" t="s">
        <v>47</v>
      </c>
      <c r="C33" s="27" t="s">
        <v>10</v>
      </c>
      <c r="D33" s="25">
        <v>94.02</v>
      </c>
    </row>
    <row r="34" spans="1:4" ht="15">
      <c r="A34" s="18" t="s">
        <v>62</v>
      </c>
      <c r="B34" s="23" t="s">
        <v>58</v>
      </c>
      <c r="C34" s="27" t="s">
        <v>10</v>
      </c>
      <c r="D34" s="25">
        <v>28.39</v>
      </c>
    </row>
    <row r="35" spans="1:4" s="47" customFormat="1" ht="22.5">
      <c r="A35" s="43" t="s">
        <v>63</v>
      </c>
      <c r="B35" s="44" t="s">
        <v>64</v>
      </c>
      <c r="C35" s="48" t="s">
        <v>10</v>
      </c>
      <c r="D35" s="49">
        <v>100.15</v>
      </c>
    </row>
    <row r="36" spans="1:4" ht="15">
      <c r="A36" s="18" t="s">
        <v>65</v>
      </c>
      <c r="B36" s="24" t="s">
        <v>66</v>
      </c>
      <c r="C36" s="27" t="s">
        <v>10</v>
      </c>
      <c r="D36" s="25"/>
    </row>
    <row r="37" spans="1:4" ht="15">
      <c r="A37" s="18" t="s">
        <v>67</v>
      </c>
      <c r="B37" s="24" t="s">
        <v>68</v>
      </c>
      <c r="C37" s="27" t="s">
        <v>10</v>
      </c>
      <c r="D37" s="25"/>
    </row>
    <row r="38" spans="1:4" ht="15">
      <c r="A38" s="18" t="s">
        <v>69</v>
      </c>
      <c r="B38" s="24" t="s">
        <v>70</v>
      </c>
      <c r="C38" s="27" t="s">
        <v>10</v>
      </c>
      <c r="D38" s="25"/>
    </row>
    <row r="39" spans="1:4" ht="22.5">
      <c r="A39" s="18" t="s">
        <v>71</v>
      </c>
      <c r="B39" s="24" t="s">
        <v>72</v>
      </c>
      <c r="C39" s="20" t="s">
        <v>73</v>
      </c>
      <c r="D39" s="25"/>
    </row>
    <row r="40" spans="1:4" ht="22.5">
      <c r="A40" s="18" t="s">
        <v>74</v>
      </c>
      <c r="B40" s="24" t="s">
        <v>75</v>
      </c>
      <c r="C40" s="27" t="s">
        <v>10</v>
      </c>
      <c r="D40" s="25"/>
    </row>
    <row r="41" spans="1:4" s="47" customFormat="1" ht="45">
      <c r="A41" s="43" t="s">
        <v>76</v>
      </c>
      <c r="B41" s="44" t="s">
        <v>77</v>
      </c>
      <c r="C41" s="48" t="s">
        <v>10</v>
      </c>
      <c r="D41" s="49"/>
    </row>
    <row r="42" spans="1:4" s="47" customFormat="1" ht="15">
      <c r="A42" s="43" t="s">
        <v>138</v>
      </c>
      <c r="B42" s="44" t="s">
        <v>139</v>
      </c>
      <c r="C42" s="48" t="s">
        <v>10</v>
      </c>
      <c r="D42" s="49"/>
    </row>
    <row r="43" spans="1:4" s="47" customFormat="1" ht="15">
      <c r="A43" s="43" t="s">
        <v>140</v>
      </c>
      <c r="B43" s="44" t="s">
        <v>141</v>
      </c>
      <c r="C43" s="48" t="s">
        <v>10</v>
      </c>
      <c r="D43" s="49"/>
    </row>
    <row r="44" spans="1:4" s="47" customFormat="1" ht="15">
      <c r="A44" s="43" t="s">
        <v>142</v>
      </c>
      <c r="B44" s="44" t="s">
        <v>143</v>
      </c>
      <c r="C44" s="48" t="s">
        <v>10</v>
      </c>
      <c r="D44" s="49">
        <f>SUM(D45:D47)</f>
        <v>218.23</v>
      </c>
    </row>
    <row r="45" spans="1:4" ht="15">
      <c r="A45" s="18" t="s">
        <v>144</v>
      </c>
      <c r="B45" s="24" t="s">
        <v>147</v>
      </c>
      <c r="C45" s="27" t="s">
        <v>10</v>
      </c>
      <c r="D45" s="25">
        <v>211.23</v>
      </c>
    </row>
    <row r="46" spans="1:4" ht="15">
      <c r="A46" s="18" t="s">
        <v>145</v>
      </c>
      <c r="B46" s="24" t="s">
        <v>149</v>
      </c>
      <c r="C46" s="27" t="s">
        <v>10</v>
      </c>
      <c r="D46" s="25"/>
    </row>
    <row r="47" spans="1:4" ht="15">
      <c r="A47" s="18" t="s">
        <v>146</v>
      </c>
      <c r="B47" s="24" t="s">
        <v>148</v>
      </c>
      <c r="C47" s="27" t="s">
        <v>10</v>
      </c>
      <c r="D47" s="25">
        <v>7</v>
      </c>
    </row>
    <row r="48" spans="1:4" ht="22.5">
      <c r="A48" s="18" t="s">
        <v>78</v>
      </c>
      <c r="B48" s="19" t="s">
        <v>79</v>
      </c>
      <c r="C48" s="27" t="s">
        <v>10</v>
      </c>
      <c r="D48" s="25">
        <f>437.95+1036.4</f>
        <v>1474.3500000000001</v>
      </c>
    </row>
    <row r="49" spans="1:4" ht="56.25">
      <c r="A49" s="18" t="s">
        <v>80</v>
      </c>
      <c r="B49" s="19" t="s">
        <v>81</v>
      </c>
      <c r="C49" s="27" t="s">
        <v>10</v>
      </c>
      <c r="D49" s="25">
        <f>437.95-87.55</f>
        <v>350.4</v>
      </c>
    </row>
    <row r="50" spans="1:4" ht="15">
      <c r="A50" s="18" t="s">
        <v>82</v>
      </c>
      <c r="B50" s="19" t="s">
        <v>84</v>
      </c>
      <c r="C50" s="20" t="s">
        <v>85</v>
      </c>
      <c r="D50" s="22">
        <f>D51+D52</f>
        <v>2227.5</v>
      </c>
    </row>
    <row r="51" spans="1:4" ht="15">
      <c r="A51" s="18" t="s">
        <v>150</v>
      </c>
      <c r="B51" s="23" t="s">
        <v>87</v>
      </c>
      <c r="C51" s="20" t="s">
        <v>85</v>
      </c>
      <c r="D51" s="25">
        <v>0</v>
      </c>
    </row>
    <row r="52" spans="1:4" ht="15">
      <c r="A52" s="18" t="s">
        <v>151</v>
      </c>
      <c r="B52" s="23" t="s">
        <v>89</v>
      </c>
      <c r="C52" s="20" t="s">
        <v>85</v>
      </c>
      <c r="D52" s="25">
        <v>2227.5</v>
      </c>
    </row>
    <row r="53" spans="1:4" ht="15">
      <c r="A53" s="18" t="s">
        <v>83</v>
      </c>
      <c r="B53" s="19" t="s">
        <v>91</v>
      </c>
      <c r="C53" s="20" t="s">
        <v>85</v>
      </c>
      <c r="D53" s="22">
        <f>D54+D55</f>
        <v>0</v>
      </c>
    </row>
    <row r="54" spans="1:4" ht="15">
      <c r="A54" s="18" t="s">
        <v>86</v>
      </c>
      <c r="B54" s="23" t="s">
        <v>15</v>
      </c>
      <c r="C54" s="20" t="s">
        <v>85</v>
      </c>
      <c r="D54" s="25">
        <v>0</v>
      </c>
    </row>
    <row r="55" spans="1:4" ht="15">
      <c r="A55" s="18" t="s">
        <v>88</v>
      </c>
      <c r="B55" s="23" t="s">
        <v>16</v>
      </c>
      <c r="C55" s="20" t="s">
        <v>85</v>
      </c>
      <c r="D55" s="25">
        <v>0</v>
      </c>
    </row>
    <row r="56" spans="1:4" ht="15">
      <c r="A56" s="18" t="s">
        <v>90</v>
      </c>
      <c r="B56" s="19" t="s">
        <v>93</v>
      </c>
      <c r="C56" s="20" t="s">
        <v>85</v>
      </c>
      <c r="D56" s="25">
        <f>D50+D53</f>
        <v>2227.5</v>
      </c>
    </row>
    <row r="57" spans="1:4" ht="15">
      <c r="A57" s="18" t="s">
        <v>92</v>
      </c>
      <c r="B57" s="19" t="s">
        <v>95</v>
      </c>
      <c r="C57" s="20" t="s">
        <v>85</v>
      </c>
      <c r="D57" s="22">
        <v>2079.1</v>
      </c>
    </row>
    <row r="58" spans="1:4" ht="15">
      <c r="A58" s="18" t="s">
        <v>152</v>
      </c>
      <c r="B58" s="23" t="s">
        <v>96</v>
      </c>
      <c r="C58" s="20" t="s">
        <v>85</v>
      </c>
      <c r="D58" s="25"/>
    </row>
    <row r="59" spans="1:4" ht="15">
      <c r="A59" s="18" t="s">
        <v>153</v>
      </c>
      <c r="B59" s="23" t="s">
        <v>97</v>
      </c>
      <c r="C59" s="20" t="s">
        <v>85</v>
      </c>
      <c r="D59" s="25"/>
    </row>
    <row r="60" spans="1:4" ht="15">
      <c r="A60" s="18" t="s">
        <v>94</v>
      </c>
      <c r="B60" s="29" t="s">
        <v>99</v>
      </c>
      <c r="C60" s="20" t="s">
        <v>100</v>
      </c>
      <c r="D60" s="51">
        <v>6.66</v>
      </c>
    </row>
    <row r="61" spans="1:4" ht="22.5">
      <c r="A61" s="18" t="s">
        <v>98</v>
      </c>
      <c r="B61" s="19" t="s">
        <v>102</v>
      </c>
      <c r="C61" s="20" t="s">
        <v>103</v>
      </c>
      <c r="D61" s="25"/>
    </row>
    <row r="62" spans="1:4" ht="15">
      <c r="A62" s="18" t="s">
        <v>101</v>
      </c>
      <c r="B62" s="19" t="s">
        <v>105</v>
      </c>
      <c r="C62" s="20" t="s">
        <v>106</v>
      </c>
      <c r="D62" s="25"/>
    </row>
    <row r="63" spans="1:4" ht="15">
      <c r="A63" s="18" t="s">
        <v>104</v>
      </c>
      <c r="B63" s="29" t="s">
        <v>108</v>
      </c>
      <c r="C63" s="20" t="s">
        <v>106</v>
      </c>
      <c r="D63" s="25"/>
    </row>
    <row r="64" spans="1:4" ht="22.5">
      <c r="A64" s="18" t="s">
        <v>107</v>
      </c>
      <c r="B64" s="23" t="s">
        <v>110</v>
      </c>
      <c r="C64" s="20" t="s">
        <v>73</v>
      </c>
      <c r="D64" s="25">
        <v>5</v>
      </c>
    </row>
    <row r="65" spans="1:4" ht="33.75">
      <c r="A65" s="18" t="s">
        <v>109</v>
      </c>
      <c r="B65" s="23" t="s">
        <v>112</v>
      </c>
      <c r="C65" s="27" t="s">
        <v>113</v>
      </c>
      <c r="D65" s="25">
        <v>1.59</v>
      </c>
    </row>
    <row r="66" spans="1:4" ht="15">
      <c r="A66" s="18" t="s">
        <v>111</v>
      </c>
      <c r="B66" s="29" t="s">
        <v>159</v>
      </c>
      <c r="C66" s="20" t="s">
        <v>85</v>
      </c>
      <c r="D66" s="25">
        <v>0</v>
      </c>
    </row>
    <row r="67" spans="1:4" ht="15">
      <c r="A67" s="18" t="s">
        <v>154</v>
      </c>
      <c r="B67" s="29" t="s">
        <v>115</v>
      </c>
      <c r="C67" s="20" t="s">
        <v>85</v>
      </c>
      <c r="D67" s="22">
        <v>0</v>
      </c>
    </row>
    <row r="68" spans="1:4" ht="15">
      <c r="A68" s="18" t="s">
        <v>155</v>
      </c>
      <c r="B68" s="23" t="s">
        <v>116</v>
      </c>
      <c r="C68" s="20" t="s">
        <v>85</v>
      </c>
      <c r="D68" s="25">
        <v>0</v>
      </c>
    </row>
    <row r="69" spans="1:4" ht="15">
      <c r="A69" s="18" t="s">
        <v>156</v>
      </c>
      <c r="B69" s="24" t="s">
        <v>117</v>
      </c>
      <c r="C69" s="20" t="s">
        <v>85</v>
      </c>
      <c r="D69" s="25">
        <v>0</v>
      </c>
    </row>
    <row r="70" spans="1:4" ht="15">
      <c r="A70" s="18" t="s">
        <v>157</v>
      </c>
      <c r="B70" s="24" t="s">
        <v>118</v>
      </c>
      <c r="C70" s="20" t="s">
        <v>85</v>
      </c>
      <c r="D70" s="25">
        <v>0</v>
      </c>
    </row>
    <row r="71" spans="1:4" ht="15">
      <c r="A71" s="18" t="s">
        <v>158</v>
      </c>
      <c r="B71" s="24" t="s">
        <v>119</v>
      </c>
      <c r="C71" s="20" t="s">
        <v>85</v>
      </c>
      <c r="D71" s="25">
        <v>0</v>
      </c>
    </row>
    <row r="72" spans="1:4" ht="15.75" thickBot="1">
      <c r="A72" s="32" t="s">
        <v>114</v>
      </c>
      <c r="B72" s="33" t="s">
        <v>120</v>
      </c>
      <c r="C72" s="34"/>
      <c r="D72" s="52" t="s">
        <v>160</v>
      </c>
    </row>
  </sheetData>
  <sheetProtection/>
  <mergeCells count="2"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O34"/>
  <sheetViews>
    <sheetView zoomScalePageLayoutView="0" workbookViewId="0" topLeftCell="E10">
      <selection activeCell="E10" sqref="A1:IV65536"/>
    </sheetView>
  </sheetViews>
  <sheetFormatPr defaultColWidth="9.140625" defaultRowHeight="15"/>
  <cols>
    <col min="1" max="2" width="0" style="58" hidden="1" customWidth="1"/>
    <col min="3" max="3" width="3.00390625" style="58" customWidth="1"/>
    <col min="4" max="4" width="5.421875" style="58" customWidth="1"/>
    <col min="5" max="5" width="9.140625" style="58" customWidth="1"/>
    <col min="6" max="6" width="53.8515625" style="58" customWidth="1"/>
    <col min="7" max="7" width="30.421875" style="58" customWidth="1"/>
    <col min="8" max="8" width="21.8515625" style="58" customWidth="1"/>
    <col min="9" max="9" width="24.57421875" style="58" customWidth="1"/>
    <col min="10" max="10" width="21.8515625" style="58" customWidth="1"/>
    <col min="11" max="11" width="13.7109375" style="58" customWidth="1"/>
    <col min="12" max="13" width="21.8515625" style="58" customWidth="1"/>
    <col min="14" max="14" width="17.00390625" style="58" customWidth="1"/>
    <col min="15" max="15" width="3.00390625" style="58" customWidth="1"/>
    <col min="16" max="16384" width="9.140625" style="58" customWidth="1"/>
  </cols>
  <sheetData>
    <row r="1" spans="4:12" ht="15">
      <c r="D1" s="59"/>
      <c r="E1" s="60"/>
      <c r="F1" s="61"/>
      <c r="G1" s="61"/>
      <c r="H1" s="61"/>
      <c r="I1" s="61"/>
      <c r="J1" s="61"/>
      <c r="K1" s="61"/>
      <c r="L1" s="61"/>
    </row>
    <row r="2" spans="3:15" ht="18.75" customHeight="1">
      <c r="C2" s="62"/>
      <c r="D2" s="127" t="s">
        <v>164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63"/>
    </row>
    <row r="3" spans="3:15" ht="19.5" customHeight="1">
      <c r="C3" s="62"/>
      <c r="D3" s="129" t="s">
        <v>165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63"/>
    </row>
    <row r="4" spans="3:15" ht="18.75" customHeight="1" thickBot="1">
      <c r="C4" s="62"/>
      <c r="D4" s="131" t="str">
        <f>IF(org="","",IF(fil="",org,org&amp;" ("&amp;fil&amp;")"))</f>
        <v>ОАО "ПО Водоканал"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63"/>
    </row>
    <row r="5" spans="4:14" ht="15">
      <c r="D5" s="64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3:15" ht="15">
      <c r="C6" s="67"/>
      <c r="D6" s="68"/>
      <c r="E6" s="69"/>
      <c r="F6" s="69"/>
      <c r="G6" s="69"/>
      <c r="H6" s="69"/>
      <c r="I6" s="69"/>
      <c r="J6" s="69"/>
      <c r="K6" s="69"/>
      <c r="L6" s="69"/>
      <c r="M6" s="69"/>
      <c r="N6" s="70"/>
      <c r="O6" s="71"/>
    </row>
    <row r="7" spans="3:15" ht="15">
      <c r="C7" s="67"/>
      <c r="D7" s="72"/>
      <c r="E7" s="65"/>
      <c r="F7" s="65"/>
      <c r="G7" s="65"/>
      <c r="H7" s="65"/>
      <c r="I7" s="65"/>
      <c r="J7" s="65"/>
      <c r="K7" s="65"/>
      <c r="L7" s="65"/>
      <c r="M7" s="65"/>
      <c r="N7" s="73"/>
      <c r="O7" s="71"/>
    </row>
    <row r="8" spans="3:15" ht="34.5" thickBot="1">
      <c r="C8" s="67"/>
      <c r="D8" s="72"/>
      <c r="E8" s="74" t="s">
        <v>1</v>
      </c>
      <c r="F8" s="74" t="s">
        <v>166</v>
      </c>
      <c r="G8" s="74" t="s">
        <v>167</v>
      </c>
      <c r="H8" s="74" t="s">
        <v>168</v>
      </c>
      <c r="I8" s="74" t="s">
        <v>169</v>
      </c>
      <c r="J8" s="74" t="s">
        <v>170</v>
      </c>
      <c r="K8" s="74" t="s">
        <v>171</v>
      </c>
      <c r="L8" s="74" t="s">
        <v>172</v>
      </c>
      <c r="M8" s="75" t="s">
        <v>173</v>
      </c>
      <c r="N8" s="73"/>
      <c r="O8" s="71"/>
    </row>
    <row r="9" spans="3:15" ht="18.75" customHeight="1">
      <c r="C9" s="67"/>
      <c r="D9" s="72"/>
      <c r="E9" s="76">
        <v>1</v>
      </c>
      <c r="F9" s="76">
        <v>2</v>
      </c>
      <c r="G9" s="76">
        <v>3</v>
      </c>
      <c r="H9" s="76">
        <v>4</v>
      </c>
      <c r="I9" s="76">
        <v>5</v>
      </c>
      <c r="J9" s="76">
        <v>6</v>
      </c>
      <c r="K9" s="76">
        <v>7</v>
      </c>
      <c r="L9" s="76">
        <v>8</v>
      </c>
      <c r="M9" s="76">
        <v>9</v>
      </c>
      <c r="N9" s="73"/>
      <c r="O9" s="71"/>
    </row>
    <row r="10" spans="3:15" ht="19.5" customHeight="1">
      <c r="C10" s="67"/>
      <c r="D10" s="77"/>
      <c r="E10" s="78">
        <v>1</v>
      </c>
      <c r="F10" s="125" t="s">
        <v>174</v>
      </c>
      <c r="G10" s="125"/>
      <c r="H10" s="125"/>
      <c r="I10" s="125"/>
      <c r="J10" s="125"/>
      <c r="K10" s="125"/>
      <c r="L10" s="79">
        <f>'[1]ХВС показатели (питьевая)'!$H$49</f>
        <v>0</v>
      </c>
      <c r="M10" s="80"/>
      <c r="N10" s="73"/>
      <c r="O10" s="71"/>
    </row>
    <row r="11" spans="3:15" ht="19.5" customHeight="1">
      <c r="C11" s="67"/>
      <c r="D11" s="77"/>
      <c r="E11" s="81" t="s">
        <v>175</v>
      </c>
      <c r="F11" s="133" t="s">
        <v>176</v>
      </c>
      <c r="G11" s="133"/>
      <c r="H11" s="133"/>
      <c r="I11" s="133"/>
      <c r="J11" s="133"/>
      <c r="K11" s="134"/>
      <c r="L11" s="82"/>
      <c r="M11" s="83"/>
      <c r="N11" s="73"/>
      <c r="O11" s="71"/>
    </row>
    <row r="12" spans="3:15" ht="19.5" customHeight="1">
      <c r="C12" s="67"/>
      <c r="D12" s="77"/>
      <c r="E12" s="123" t="s">
        <v>177</v>
      </c>
      <c r="F12" s="124"/>
      <c r="G12" s="84" t="s">
        <v>178</v>
      </c>
      <c r="H12" s="85"/>
      <c r="I12" s="86"/>
      <c r="J12" s="87"/>
      <c r="K12" s="88"/>
      <c r="L12" s="89">
        <f>SUM(L13:L15)</f>
        <v>0</v>
      </c>
      <c r="M12" s="90"/>
      <c r="N12" s="91"/>
      <c r="O12" s="71"/>
    </row>
    <row r="13" spans="3:15" ht="19.5" customHeight="1">
      <c r="C13" s="67"/>
      <c r="D13" s="77"/>
      <c r="E13" s="119"/>
      <c r="F13" s="124"/>
      <c r="G13" s="122"/>
      <c r="H13" s="122"/>
      <c r="I13" s="92"/>
      <c r="J13" s="93"/>
      <c r="K13" s="94"/>
      <c r="L13" s="95"/>
      <c r="M13" s="96"/>
      <c r="N13" s="91"/>
      <c r="O13" s="71"/>
    </row>
    <row r="14" spans="3:15" ht="19.5" customHeight="1">
      <c r="C14" s="67"/>
      <c r="D14" s="77"/>
      <c r="E14" s="119"/>
      <c r="F14" s="124"/>
      <c r="G14" s="121"/>
      <c r="H14" s="121"/>
      <c r="I14" s="97" t="s">
        <v>179</v>
      </c>
      <c r="J14" s="98"/>
      <c r="K14" s="98"/>
      <c r="L14" s="99"/>
      <c r="M14" s="100"/>
      <c r="N14" s="101"/>
      <c r="O14" s="71"/>
    </row>
    <row r="15" spans="3:15" ht="18" customHeight="1">
      <c r="C15" s="67"/>
      <c r="D15" s="77"/>
      <c r="E15" s="119"/>
      <c r="F15" s="121"/>
      <c r="G15" s="97" t="s">
        <v>180</v>
      </c>
      <c r="H15" s="97"/>
      <c r="I15" s="98"/>
      <c r="J15" s="98"/>
      <c r="K15" s="98"/>
      <c r="L15" s="98"/>
      <c r="M15" s="102"/>
      <c r="N15" s="91"/>
      <c r="O15" s="71"/>
    </row>
    <row r="16" spans="3:15" ht="18" customHeight="1">
      <c r="C16" s="67"/>
      <c r="D16" s="77"/>
      <c r="E16" s="103"/>
      <c r="F16" s="97" t="s">
        <v>181</v>
      </c>
      <c r="G16" s="97"/>
      <c r="H16" s="97"/>
      <c r="I16" s="97"/>
      <c r="J16" s="98"/>
      <c r="K16" s="98"/>
      <c r="L16" s="104"/>
      <c r="M16" s="102"/>
      <c r="N16" s="101"/>
      <c r="O16" s="71"/>
    </row>
    <row r="17" spans="3:15" ht="19.5" customHeight="1">
      <c r="C17" s="67"/>
      <c r="D17" s="77"/>
      <c r="E17" s="78">
        <v>2</v>
      </c>
      <c r="F17" s="125" t="s">
        <v>182</v>
      </c>
      <c r="G17" s="125"/>
      <c r="H17" s="125"/>
      <c r="I17" s="125"/>
      <c r="J17" s="125"/>
      <c r="K17" s="125"/>
      <c r="L17" s="105">
        <f>'[1]ХВС показатели (питьевая)'!$H$57</f>
        <v>0</v>
      </c>
      <c r="M17" s="96"/>
      <c r="N17" s="73"/>
      <c r="O17" s="71"/>
    </row>
    <row r="18" spans="3:15" ht="19.5" customHeight="1">
      <c r="C18" s="67"/>
      <c r="D18" s="77"/>
      <c r="E18" s="81" t="s">
        <v>183</v>
      </c>
      <c r="F18" s="126" t="s">
        <v>176</v>
      </c>
      <c r="G18" s="126"/>
      <c r="H18" s="126"/>
      <c r="I18" s="126"/>
      <c r="J18" s="126"/>
      <c r="K18" s="126"/>
      <c r="L18" s="82"/>
      <c r="M18" s="83"/>
      <c r="N18" s="73"/>
      <c r="O18" s="71"/>
    </row>
    <row r="19" spans="3:15" ht="19.5" customHeight="1">
      <c r="C19" s="67"/>
      <c r="D19" s="77"/>
      <c r="E19" s="118" t="s">
        <v>184</v>
      </c>
      <c r="F19" s="120" t="s">
        <v>186</v>
      </c>
      <c r="G19" s="84" t="s">
        <v>178</v>
      </c>
      <c r="H19" s="85"/>
      <c r="I19" s="86"/>
      <c r="J19" s="87"/>
      <c r="K19" s="88"/>
      <c r="L19" s="89">
        <f>SUM(L20:L22)</f>
        <v>8690.8</v>
      </c>
      <c r="M19" s="90">
        <v>42.18</v>
      </c>
      <c r="N19" s="91"/>
      <c r="O19" s="71"/>
    </row>
    <row r="20" spans="3:15" ht="47.25" customHeight="1">
      <c r="C20" s="67"/>
      <c r="D20" s="77"/>
      <c r="E20" s="119"/>
      <c r="F20" s="120"/>
      <c r="G20" s="122" t="s">
        <v>185</v>
      </c>
      <c r="H20" s="122" t="s">
        <v>189</v>
      </c>
      <c r="I20" s="92" t="s">
        <v>187</v>
      </c>
      <c r="J20" s="93">
        <v>90144</v>
      </c>
      <c r="K20" s="94" t="s">
        <v>188</v>
      </c>
      <c r="L20" s="95">
        <v>8690.8</v>
      </c>
      <c r="M20" s="96"/>
      <c r="N20" s="91"/>
      <c r="O20" s="71"/>
    </row>
    <row r="21" spans="3:15" ht="19.5" customHeight="1">
      <c r="C21" s="67"/>
      <c r="D21" s="77"/>
      <c r="E21" s="119"/>
      <c r="F21" s="120"/>
      <c r="G21" s="121"/>
      <c r="H21" s="121"/>
      <c r="I21" s="97" t="s">
        <v>179</v>
      </c>
      <c r="J21" s="98"/>
      <c r="K21" s="98"/>
      <c r="L21" s="99"/>
      <c r="M21" s="100"/>
      <c r="N21" s="101"/>
      <c r="O21" s="71"/>
    </row>
    <row r="22" spans="3:15" ht="19.5" customHeight="1">
      <c r="C22" s="67"/>
      <c r="D22" s="77"/>
      <c r="E22" s="119"/>
      <c r="F22" s="121"/>
      <c r="G22" s="97" t="s">
        <v>180</v>
      </c>
      <c r="H22" s="97"/>
      <c r="I22" s="98"/>
      <c r="J22" s="98"/>
      <c r="K22" s="98"/>
      <c r="L22" s="98"/>
      <c r="M22" s="102"/>
      <c r="N22" s="91"/>
      <c r="O22" s="71"/>
    </row>
    <row r="23" spans="3:15" ht="19.5" customHeight="1">
      <c r="C23" s="67"/>
      <c r="D23" s="77"/>
      <c r="E23" s="118" t="s">
        <v>184</v>
      </c>
      <c r="F23" s="120" t="s">
        <v>192</v>
      </c>
      <c r="G23" s="84" t="s">
        <v>178</v>
      </c>
      <c r="H23" s="85"/>
      <c r="I23" s="86"/>
      <c r="J23" s="87"/>
      <c r="K23" s="88"/>
      <c r="L23" s="89">
        <f>SUM(L24:L26)</f>
        <v>5037.6</v>
      </c>
      <c r="M23" s="90">
        <v>24.45</v>
      </c>
      <c r="N23" s="91"/>
      <c r="O23" s="71"/>
    </row>
    <row r="24" spans="3:15" ht="124.5" customHeight="1">
      <c r="C24" s="67"/>
      <c r="D24" s="77"/>
      <c r="E24" s="119"/>
      <c r="F24" s="120"/>
      <c r="G24" s="122" t="s">
        <v>185</v>
      </c>
      <c r="H24" s="122" t="s">
        <v>160</v>
      </c>
      <c r="I24" s="92" t="s">
        <v>190</v>
      </c>
      <c r="J24" s="93">
        <v>6</v>
      </c>
      <c r="K24" s="94" t="s">
        <v>191</v>
      </c>
      <c r="L24" s="95">
        <v>5037.6</v>
      </c>
      <c r="M24" s="96"/>
      <c r="N24" s="91"/>
      <c r="O24" s="71"/>
    </row>
    <row r="25" spans="3:15" ht="19.5" customHeight="1">
      <c r="C25" s="67"/>
      <c r="D25" s="77"/>
      <c r="E25" s="119"/>
      <c r="F25" s="120"/>
      <c r="G25" s="121"/>
      <c r="H25" s="121"/>
      <c r="I25" s="97" t="s">
        <v>179</v>
      </c>
      <c r="J25" s="98"/>
      <c r="K25" s="98"/>
      <c r="L25" s="99"/>
      <c r="M25" s="100"/>
      <c r="N25" s="101"/>
      <c r="O25" s="71"/>
    </row>
    <row r="26" spans="3:15" ht="19.5" customHeight="1" thickBot="1">
      <c r="C26" s="67"/>
      <c r="D26" s="77"/>
      <c r="E26" s="119"/>
      <c r="F26" s="121"/>
      <c r="G26" s="97" t="s">
        <v>180</v>
      </c>
      <c r="H26" s="97"/>
      <c r="I26" s="98"/>
      <c r="J26" s="98"/>
      <c r="K26" s="98"/>
      <c r="L26" s="98"/>
      <c r="M26" s="102"/>
      <c r="N26" s="91"/>
      <c r="O26" s="71"/>
    </row>
    <row r="27" spans="3:15" ht="15">
      <c r="C27" s="67"/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1"/>
      <c r="O27" s="71"/>
    </row>
    <row r="28" spans="3:15" ht="15.75" thickBot="1">
      <c r="C28" s="67"/>
      <c r="D28" s="108"/>
      <c r="E28" s="109"/>
      <c r="F28" s="109"/>
      <c r="G28" s="109"/>
      <c r="H28" s="109"/>
      <c r="I28" s="109"/>
      <c r="J28" s="109"/>
      <c r="K28" s="109"/>
      <c r="L28" s="109"/>
      <c r="M28" s="109"/>
      <c r="N28" s="110"/>
      <c r="O28" s="71"/>
    </row>
    <row r="29" spans="4:14" ht="15"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2"/>
    </row>
    <row r="30" spans="4:14" ht="15"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2"/>
    </row>
    <row r="31" spans="4:14" ht="15"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2"/>
    </row>
    <row r="32" spans="4:14" ht="15">
      <c r="D32" s="111"/>
      <c r="E32" s="111"/>
      <c r="F32" s="113"/>
      <c r="G32" s="111"/>
      <c r="H32" s="111"/>
      <c r="I32" s="111"/>
      <c r="J32" s="111"/>
      <c r="K32" s="111"/>
      <c r="L32" s="111"/>
      <c r="M32" s="111"/>
      <c r="N32" s="112"/>
    </row>
    <row r="33" spans="4:14" ht="15">
      <c r="D33" s="111"/>
      <c r="E33" s="111"/>
      <c r="F33" s="114"/>
      <c r="G33" s="111"/>
      <c r="H33" s="111"/>
      <c r="I33" s="111"/>
      <c r="J33" s="111"/>
      <c r="K33" s="111"/>
      <c r="L33" s="111"/>
      <c r="M33" s="111"/>
      <c r="N33" s="112"/>
    </row>
    <row r="34" spans="4:14" ht="15">
      <c r="D34" s="111"/>
      <c r="E34" s="111"/>
      <c r="F34" s="114"/>
      <c r="G34" s="111"/>
      <c r="H34" s="111"/>
      <c r="I34" s="111"/>
      <c r="J34" s="111"/>
      <c r="K34" s="111"/>
      <c r="L34" s="111"/>
      <c r="M34" s="111"/>
      <c r="N34" s="112"/>
    </row>
  </sheetData>
  <sheetProtection/>
  <mergeCells count="19">
    <mergeCell ref="F18:K18"/>
    <mergeCell ref="D2:N2"/>
    <mergeCell ref="D3:N3"/>
    <mergeCell ref="D4:N4"/>
    <mergeCell ref="F10:K10"/>
    <mergeCell ref="F11:K11"/>
    <mergeCell ref="E12:E15"/>
    <mergeCell ref="F12:F15"/>
    <mergeCell ref="G13:G14"/>
    <mergeCell ref="H13:H14"/>
    <mergeCell ref="F17:K17"/>
    <mergeCell ref="E19:E22"/>
    <mergeCell ref="F19:F22"/>
    <mergeCell ref="G20:G21"/>
    <mergeCell ref="H20:H21"/>
    <mergeCell ref="E23:E26"/>
    <mergeCell ref="F23:F26"/>
    <mergeCell ref="G24:G25"/>
    <mergeCell ref="H24:H25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12:F15">
      <formula1>900</formula1>
    </dataValidation>
    <dataValidation type="decimal" allowBlank="1" showErrorMessage="1" errorTitle="Ошибка" error="Допускается ввод только неотрицательных чисел!" sqref="J12:J13">
      <formula1>0</formula1>
      <formula2>9.99999999999999E+23</formula2>
    </dataValidation>
  </dataValidations>
  <hyperlinks>
    <hyperlink ref="G15" location="'ХВС показатели (2)(питьевая)'!A1" tooltip="Добавить способ" display="Добавить запись"/>
    <hyperlink ref="F16" location="'ХВС показатели (2)(питьевая)'!A1" tooltip="Добавить поставщика" display="Добавить запись"/>
    <hyperlink ref="G22" location="'ХВС показатели (2)(питьевая)'!A1" tooltip="Добавить способ" display="Добавить запись"/>
    <hyperlink ref="I14" location="'ХВС показатели (2)(питьевая)'!A1" tooltip="Добавить запись" display="Добавить запись"/>
    <hyperlink ref="I21" location="'ХВС показатели (2)(питьевая)'!A1" tooltip="Добавить запись" display="Добавить запись"/>
    <hyperlink ref="G26" location="'ХВС показатели (2)(питьевая)'!A1" tooltip="Добавить способ" display="Добавить запись"/>
    <hyperlink ref="I25" location="'ХВС показатели (2)(питьевая)'!A1" tooltip="Добавить запись" display="Добавить запись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O30"/>
  <sheetViews>
    <sheetView zoomScalePageLayoutView="0" workbookViewId="0" topLeftCell="E4">
      <selection activeCell="H20" sqref="H20:H21"/>
    </sheetView>
  </sheetViews>
  <sheetFormatPr defaultColWidth="9.140625" defaultRowHeight="15"/>
  <cols>
    <col min="1" max="2" width="0" style="58" hidden="1" customWidth="1"/>
    <col min="3" max="3" width="3.00390625" style="58" customWidth="1"/>
    <col min="4" max="4" width="5.421875" style="58" customWidth="1"/>
    <col min="5" max="5" width="9.140625" style="58" customWidth="1"/>
    <col min="6" max="6" width="53.8515625" style="58" customWidth="1"/>
    <col min="7" max="7" width="30.421875" style="58" customWidth="1"/>
    <col min="8" max="8" width="21.8515625" style="58" customWidth="1"/>
    <col min="9" max="9" width="24.57421875" style="58" customWidth="1"/>
    <col min="10" max="10" width="21.8515625" style="58" customWidth="1"/>
    <col min="11" max="11" width="13.7109375" style="58" customWidth="1"/>
    <col min="12" max="13" width="21.8515625" style="58" customWidth="1"/>
    <col min="14" max="14" width="17.00390625" style="58" customWidth="1"/>
    <col min="15" max="15" width="3.00390625" style="58" customWidth="1"/>
    <col min="16" max="16384" width="9.140625" style="58" customWidth="1"/>
  </cols>
  <sheetData>
    <row r="1" spans="4:12" ht="15">
      <c r="D1" s="59"/>
      <c r="E1" s="60"/>
      <c r="F1" s="61"/>
      <c r="G1" s="61"/>
      <c r="H1" s="61"/>
      <c r="I1" s="61"/>
      <c r="J1" s="61"/>
      <c r="K1" s="61"/>
      <c r="L1" s="61"/>
    </row>
    <row r="2" spans="3:15" ht="18.75" customHeight="1">
      <c r="C2" s="62"/>
      <c r="D2" s="127" t="s">
        <v>164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63"/>
    </row>
    <row r="3" spans="3:15" ht="19.5" customHeight="1">
      <c r="C3" s="62"/>
      <c r="D3" s="129" t="s">
        <v>165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63"/>
    </row>
    <row r="4" spans="3:15" ht="18.75" customHeight="1" thickBot="1">
      <c r="C4" s="62"/>
      <c r="D4" s="131" t="str">
        <f>IF(org="","",IF(fil="",org,org&amp;" ("&amp;fil&amp;")"))</f>
        <v>ОАО "ПО Водоканал"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63"/>
    </row>
    <row r="5" spans="4:14" ht="15">
      <c r="D5" s="64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3:15" ht="15">
      <c r="C6" s="67"/>
      <c r="D6" s="68"/>
      <c r="E6" s="69"/>
      <c r="F6" s="69"/>
      <c r="G6" s="69"/>
      <c r="H6" s="69"/>
      <c r="I6" s="69"/>
      <c r="J6" s="69"/>
      <c r="K6" s="69"/>
      <c r="L6" s="69"/>
      <c r="M6" s="69"/>
      <c r="N6" s="70"/>
      <c r="O6" s="71"/>
    </row>
    <row r="7" spans="3:15" ht="15">
      <c r="C7" s="67"/>
      <c r="D7" s="72"/>
      <c r="E7" s="65"/>
      <c r="F7" s="65"/>
      <c r="G7" s="65"/>
      <c r="H7" s="65"/>
      <c r="I7" s="65"/>
      <c r="J7" s="65"/>
      <c r="K7" s="65"/>
      <c r="L7" s="65"/>
      <c r="M7" s="65"/>
      <c r="N7" s="73"/>
      <c r="O7" s="71"/>
    </row>
    <row r="8" spans="3:15" ht="34.5" thickBot="1">
      <c r="C8" s="67"/>
      <c r="D8" s="72"/>
      <c r="E8" s="74" t="s">
        <v>1</v>
      </c>
      <c r="F8" s="74" t="s">
        <v>166</v>
      </c>
      <c r="G8" s="74" t="s">
        <v>167</v>
      </c>
      <c r="H8" s="74" t="s">
        <v>168</v>
      </c>
      <c r="I8" s="74" t="s">
        <v>169</v>
      </c>
      <c r="J8" s="74" t="s">
        <v>170</v>
      </c>
      <c r="K8" s="74" t="s">
        <v>171</v>
      </c>
      <c r="L8" s="74" t="s">
        <v>172</v>
      </c>
      <c r="M8" s="75" t="s">
        <v>173</v>
      </c>
      <c r="N8" s="73"/>
      <c r="O8" s="71"/>
    </row>
    <row r="9" spans="3:15" ht="18.75" customHeight="1">
      <c r="C9" s="67"/>
      <c r="D9" s="72"/>
      <c r="E9" s="76">
        <v>1</v>
      </c>
      <c r="F9" s="76">
        <v>2</v>
      </c>
      <c r="G9" s="76">
        <v>3</v>
      </c>
      <c r="H9" s="76">
        <v>4</v>
      </c>
      <c r="I9" s="76">
        <v>5</v>
      </c>
      <c r="J9" s="76">
        <v>6</v>
      </c>
      <c r="K9" s="76">
        <v>7</v>
      </c>
      <c r="L9" s="76">
        <v>8</v>
      </c>
      <c r="M9" s="76">
        <v>9</v>
      </c>
      <c r="N9" s="73"/>
      <c r="O9" s="71"/>
    </row>
    <row r="10" spans="3:15" ht="19.5" customHeight="1">
      <c r="C10" s="67"/>
      <c r="D10" s="77"/>
      <c r="E10" s="78">
        <v>1</v>
      </c>
      <c r="F10" s="125" t="s">
        <v>174</v>
      </c>
      <c r="G10" s="125"/>
      <c r="H10" s="125"/>
      <c r="I10" s="125"/>
      <c r="J10" s="125"/>
      <c r="K10" s="125"/>
      <c r="L10" s="79">
        <f>'[1]ХВС показатели (питьевая)'!$H$49</f>
        <v>0</v>
      </c>
      <c r="M10" s="80"/>
      <c r="N10" s="73"/>
      <c r="O10" s="71"/>
    </row>
    <row r="11" spans="3:15" ht="19.5" customHeight="1">
      <c r="C11" s="67"/>
      <c r="D11" s="77"/>
      <c r="E11" s="81" t="s">
        <v>175</v>
      </c>
      <c r="F11" s="133" t="s">
        <v>176</v>
      </c>
      <c r="G11" s="133"/>
      <c r="H11" s="133"/>
      <c r="I11" s="133"/>
      <c r="J11" s="133"/>
      <c r="K11" s="134"/>
      <c r="L11" s="82"/>
      <c r="M11" s="83"/>
      <c r="N11" s="73"/>
      <c r="O11" s="71"/>
    </row>
    <row r="12" spans="3:15" ht="19.5" customHeight="1">
      <c r="C12" s="67"/>
      <c r="D12" s="77"/>
      <c r="E12" s="123" t="s">
        <v>177</v>
      </c>
      <c r="F12" s="124"/>
      <c r="G12" s="84" t="s">
        <v>178</v>
      </c>
      <c r="H12" s="85"/>
      <c r="I12" s="86"/>
      <c r="J12" s="87"/>
      <c r="K12" s="88"/>
      <c r="L12" s="89">
        <f>SUM(L13:L15)</f>
        <v>0</v>
      </c>
      <c r="M12" s="90"/>
      <c r="N12" s="91"/>
      <c r="O12" s="71"/>
    </row>
    <row r="13" spans="3:15" ht="19.5" customHeight="1">
      <c r="C13" s="67"/>
      <c r="D13" s="77"/>
      <c r="E13" s="119"/>
      <c r="F13" s="124"/>
      <c r="G13" s="122"/>
      <c r="H13" s="122"/>
      <c r="I13" s="92"/>
      <c r="J13" s="93"/>
      <c r="K13" s="94"/>
      <c r="L13" s="95"/>
      <c r="M13" s="96"/>
      <c r="N13" s="91"/>
      <c r="O13" s="71"/>
    </row>
    <row r="14" spans="3:15" ht="19.5" customHeight="1">
      <c r="C14" s="67"/>
      <c r="D14" s="77"/>
      <c r="E14" s="119"/>
      <c r="F14" s="124"/>
      <c r="G14" s="121"/>
      <c r="H14" s="121"/>
      <c r="I14" s="97" t="s">
        <v>179</v>
      </c>
      <c r="J14" s="98"/>
      <c r="K14" s="98"/>
      <c r="L14" s="99"/>
      <c r="M14" s="100"/>
      <c r="N14" s="101"/>
      <c r="O14" s="71"/>
    </row>
    <row r="15" spans="3:15" ht="18" customHeight="1">
      <c r="C15" s="67"/>
      <c r="D15" s="77"/>
      <c r="E15" s="119"/>
      <c r="F15" s="121"/>
      <c r="G15" s="97" t="s">
        <v>180</v>
      </c>
      <c r="H15" s="97"/>
      <c r="I15" s="98"/>
      <c r="J15" s="98"/>
      <c r="K15" s="98"/>
      <c r="L15" s="98"/>
      <c r="M15" s="102"/>
      <c r="N15" s="91"/>
      <c r="O15" s="71"/>
    </row>
    <row r="16" spans="3:15" ht="18" customHeight="1">
      <c r="C16" s="67"/>
      <c r="D16" s="77"/>
      <c r="E16" s="103"/>
      <c r="F16" s="97" t="s">
        <v>181</v>
      </c>
      <c r="G16" s="97"/>
      <c r="H16" s="97"/>
      <c r="I16" s="97"/>
      <c r="J16" s="98"/>
      <c r="K16" s="98"/>
      <c r="L16" s="104"/>
      <c r="M16" s="102"/>
      <c r="N16" s="101"/>
      <c r="O16" s="71"/>
    </row>
    <row r="17" spans="3:15" ht="19.5" customHeight="1">
      <c r="C17" s="67"/>
      <c r="D17" s="77"/>
      <c r="E17" s="78">
        <v>2</v>
      </c>
      <c r="F17" s="125" t="s">
        <v>182</v>
      </c>
      <c r="G17" s="125"/>
      <c r="H17" s="125"/>
      <c r="I17" s="125"/>
      <c r="J17" s="125"/>
      <c r="K17" s="125"/>
      <c r="L17" s="105">
        <f>'[1]ХВС показатели (питьевая)'!$H$57</f>
        <v>0</v>
      </c>
      <c r="M17" s="96"/>
      <c r="N17" s="73"/>
      <c r="O17" s="71"/>
    </row>
    <row r="18" spans="3:15" ht="19.5" customHeight="1">
      <c r="C18" s="67"/>
      <c r="D18" s="77"/>
      <c r="E18" s="81" t="s">
        <v>183</v>
      </c>
      <c r="F18" s="126" t="s">
        <v>176</v>
      </c>
      <c r="G18" s="126"/>
      <c r="H18" s="126"/>
      <c r="I18" s="126"/>
      <c r="J18" s="126"/>
      <c r="K18" s="126"/>
      <c r="L18" s="82"/>
      <c r="M18" s="83"/>
      <c r="N18" s="73"/>
      <c r="O18" s="71"/>
    </row>
    <row r="19" spans="3:15" ht="19.5" customHeight="1">
      <c r="C19" s="67"/>
      <c r="D19" s="77"/>
      <c r="E19" s="118" t="s">
        <v>184</v>
      </c>
      <c r="F19" s="120" t="s">
        <v>194</v>
      </c>
      <c r="G19" s="84" t="s">
        <v>178</v>
      </c>
      <c r="H19" s="85"/>
      <c r="I19" s="86"/>
      <c r="J19" s="87"/>
      <c r="K19" s="88"/>
      <c r="L19" s="89">
        <f>SUM(L20:L22)</f>
        <v>1132.1</v>
      </c>
      <c r="M19" s="90">
        <v>25.62</v>
      </c>
      <c r="N19" s="91"/>
      <c r="O19" s="71"/>
    </row>
    <row r="20" spans="3:15" ht="47.25" customHeight="1">
      <c r="C20" s="67"/>
      <c r="D20" s="77"/>
      <c r="E20" s="119"/>
      <c r="F20" s="120"/>
      <c r="G20" s="122" t="s">
        <v>185</v>
      </c>
      <c r="H20" s="122" t="s">
        <v>195</v>
      </c>
      <c r="I20" s="92" t="s">
        <v>193</v>
      </c>
      <c r="J20" s="93">
        <v>1007.42</v>
      </c>
      <c r="K20" s="94" t="s">
        <v>196</v>
      </c>
      <c r="L20" s="95">
        <v>1132.1</v>
      </c>
      <c r="M20" s="96"/>
      <c r="N20" s="91"/>
      <c r="O20" s="71"/>
    </row>
    <row r="21" spans="3:15" ht="19.5" customHeight="1">
      <c r="C21" s="67"/>
      <c r="D21" s="77"/>
      <c r="E21" s="119"/>
      <c r="F21" s="120"/>
      <c r="G21" s="121"/>
      <c r="H21" s="121"/>
      <c r="I21" s="97"/>
      <c r="J21" s="98"/>
      <c r="K21" s="98"/>
      <c r="L21" s="99"/>
      <c r="M21" s="100"/>
      <c r="N21" s="101"/>
      <c r="O21" s="71"/>
    </row>
    <row r="22" spans="3:15" ht="19.5" customHeight="1" thickBot="1">
      <c r="C22" s="67"/>
      <c r="D22" s="77"/>
      <c r="E22" s="119"/>
      <c r="F22" s="121"/>
      <c r="G22" s="97"/>
      <c r="H22" s="97"/>
      <c r="I22" s="98"/>
      <c r="J22" s="98"/>
      <c r="K22" s="98"/>
      <c r="L22" s="98"/>
      <c r="M22" s="102"/>
      <c r="N22" s="91"/>
      <c r="O22" s="71"/>
    </row>
    <row r="23" spans="3:15" ht="15">
      <c r="C23" s="67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1"/>
      <c r="O23" s="71"/>
    </row>
    <row r="24" spans="3:15" ht="15.75" thickBot="1">
      <c r="C24" s="67"/>
      <c r="D24" s="108"/>
      <c r="E24" s="109"/>
      <c r="F24" s="109"/>
      <c r="G24" s="109"/>
      <c r="H24" s="109"/>
      <c r="I24" s="109"/>
      <c r="J24" s="109"/>
      <c r="K24" s="109"/>
      <c r="L24" s="109"/>
      <c r="M24" s="109"/>
      <c r="N24" s="110"/>
      <c r="O24" s="71"/>
    </row>
    <row r="25" spans="4:14" ht="15"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2"/>
    </row>
    <row r="26" spans="4:14" ht="15"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2"/>
    </row>
    <row r="27" spans="4:14" ht="15"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2"/>
    </row>
    <row r="28" spans="4:14" ht="15">
      <c r="D28" s="111"/>
      <c r="E28" s="111"/>
      <c r="F28" s="113"/>
      <c r="G28" s="111"/>
      <c r="H28" s="111"/>
      <c r="I28" s="111"/>
      <c r="J28" s="111"/>
      <c r="K28" s="111"/>
      <c r="L28" s="111"/>
      <c r="M28" s="111"/>
      <c r="N28" s="112"/>
    </row>
    <row r="29" spans="4:14" ht="15">
      <c r="D29" s="111"/>
      <c r="E29" s="111"/>
      <c r="F29" s="114"/>
      <c r="G29" s="111"/>
      <c r="H29" s="111"/>
      <c r="I29" s="111"/>
      <c r="J29" s="111"/>
      <c r="K29" s="111"/>
      <c r="L29" s="111"/>
      <c r="M29" s="111"/>
      <c r="N29" s="112"/>
    </row>
    <row r="30" spans="4:14" ht="15">
      <c r="D30" s="111"/>
      <c r="E30" s="111"/>
      <c r="F30" s="114"/>
      <c r="G30" s="111"/>
      <c r="H30" s="111"/>
      <c r="I30" s="111"/>
      <c r="J30" s="111"/>
      <c r="K30" s="111"/>
      <c r="L30" s="111"/>
      <c r="M30" s="111"/>
      <c r="N30" s="112"/>
    </row>
  </sheetData>
  <sheetProtection/>
  <mergeCells count="15">
    <mergeCell ref="E12:E15"/>
    <mergeCell ref="F12:F15"/>
    <mergeCell ref="G13:G14"/>
    <mergeCell ref="H13:H14"/>
    <mergeCell ref="D2:N2"/>
    <mergeCell ref="D3:N3"/>
    <mergeCell ref="D4:N4"/>
    <mergeCell ref="F10:K10"/>
    <mergeCell ref="F11:K11"/>
    <mergeCell ref="F17:K17"/>
    <mergeCell ref="F18:K18"/>
    <mergeCell ref="E19:E22"/>
    <mergeCell ref="F19:F22"/>
    <mergeCell ref="G20:G21"/>
    <mergeCell ref="H20:H21"/>
  </mergeCells>
  <dataValidations count="2">
    <dataValidation type="decimal" allowBlank="1" showErrorMessage="1" errorTitle="Ошибка" error="Допускается ввод только неотрицательных чисел!" sqref="J12:J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2:F15">
      <formula1>900</formula1>
    </dataValidation>
  </dataValidations>
  <hyperlinks>
    <hyperlink ref="G15" location="'ХВС показатели (2)(питьевая)'!A1" tooltip="Добавить способ" display="Добавить запись"/>
    <hyperlink ref="F16" location="'ХВС показатели (2)(питьевая)'!A1" tooltip="Добавить поставщика" display="Добавить запись"/>
    <hyperlink ref="I14" location="'ХВС показатели (2)(питьевая)'!A1" tooltip="Добавить запись" display="Добавить запись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2011-12-20T00:24:47Z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